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9040" windowHeight="15840"/>
  </bookViews>
  <sheets>
    <sheet name="Лист3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4" l="1"/>
  <c r="D13" i="4"/>
  <c r="D112" i="4" l="1"/>
  <c r="D111" i="4"/>
  <c r="D110" i="4"/>
  <c r="D101" i="4"/>
  <c r="D103" i="4" s="1"/>
  <c r="D80" i="4"/>
  <c r="D83" i="4" s="1"/>
  <c r="D79" i="4"/>
  <c r="D82" i="4" s="1"/>
  <c r="D78" i="4"/>
  <c r="D84" i="4" s="1"/>
  <c r="D72" i="4"/>
  <c r="D73" i="4" s="1"/>
  <c r="D65" i="4"/>
  <c r="D64" i="4"/>
  <c r="D63" i="4"/>
  <c r="D53" i="4"/>
  <c r="D57" i="4" s="1"/>
  <c r="D52" i="4"/>
  <c r="D54" i="4" s="1"/>
  <c r="D49" i="4"/>
  <c r="D48" i="4"/>
  <c r="D47" i="4"/>
  <c r="D45" i="4"/>
  <c r="D44" i="4"/>
  <c r="D43" i="4"/>
  <c r="D41" i="4"/>
  <c r="D40" i="4"/>
  <c r="D39" i="4"/>
  <c r="D37" i="4"/>
  <c r="D36" i="4"/>
  <c r="D35" i="4"/>
  <c r="D33" i="4"/>
  <c r="D32" i="4"/>
  <c r="D31" i="4"/>
  <c r="D27" i="4"/>
  <c r="D26" i="4"/>
  <c r="D25" i="4"/>
  <c r="D23" i="4"/>
  <c r="D22" i="4"/>
  <c r="D21" i="4"/>
  <c r="D19" i="4"/>
  <c r="D18" i="4"/>
  <c r="D17" i="4"/>
  <c r="D15" i="4"/>
  <c r="D14" i="4"/>
  <c r="E19" i="4"/>
  <c r="E21" i="4"/>
  <c r="E23" i="4"/>
  <c r="E25" i="4"/>
  <c r="E27" i="4"/>
  <c r="E31" i="4"/>
  <c r="E33" i="4"/>
  <c r="E35" i="4"/>
  <c r="E37" i="4"/>
  <c r="E41" i="4"/>
  <c r="E45" i="4"/>
  <c r="E49" i="4"/>
  <c r="E59" i="4"/>
  <c r="E60" i="4"/>
  <c r="E63" i="4"/>
  <c r="G63" i="4" s="1"/>
  <c r="E64" i="4"/>
  <c r="G64" i="4" s="1"/>
  <c r="E67" i="4"/>
  <c r="E78" i="4"/>
  <c r="E79" i="4"/>
  <c r="E89" i="4"/>
  <c r="E93" i="4"/>
  <c r="E99" i="4"/>
  <c r="G103" i="4"/>
  <c r="G85" i="4"/>
  <c r="G82" i="4"/>
  <c r="G84" i="4"/>
  <c r="G74" i="4"/>
  <c r="G73" i="4"/>
  <c r="G55" i="4"/>
  <c r="G54" i="4"/>
  <c r="G44" i="4"/>
  <c r="H112" i="4"/>
  <c r="I112" i="4" s="1"/>
  <c r="H111" i="4"/>
  <c r="I111" i="4" s="1"/>
  <c r="H110" i="4"/>
  <c r="I110" i="4" s="1"/>
  <c r="I108" i="4"/>
  <c r="I107" i="4"/>
  <c r="I106" i="4"/>
  <c r="I93" i="4"/>
  <c r="T113" i="4"/>
  <c r="Q113" i="4"/>
  <c r="J97" i="4"/>
  <c r="H101" i="4"/>
  <c r="J101" i="4" s="1"/>
  <c r="I99" i="4"/>
  <c r="I98" i="4"/>
  <c r="I97" i="4"/>
  <c r="J91" i="4"/>
  <c r="I91" i="4"/>
  <c r="I89" i="4"/>
  <c r="I90" i="4"/>
  <c r="J88" i="4"/>
  <c r="H80" i="4"/>
  <c r="J80" i="4" s="1"/>
  <c r="H79" i="4"/>
  <c r="H85" i="4" s="1"/>
  <c r="I85" i="4" s="1"/>
  <c r="H78" i="4"/>
  <c r="I78" i="4" s="1"/>
  <c r="H72" i="4"/>
  <c r="I72" i="4" s="1"/>
  <c r="I70" i="4"/>
  <c r="I69" i="4"/>
  <c r="I68" i="4"/>
  <c r="I66" i="4"/>
  <c r="H63" i="4"/>
  <c r="I61" i="4"/>
  <c r="J66" i="4"/>
  <c r="H65" i="4"/>
  <c r="J65" i="4" s="1"/>
  <c r="H64" i="4"/>
  <c r="I64" i="4" s="1"/>
  <c r="I62" i="4"/>
  <c r="H53" i="4"/>
  <c r="I53" i="4" s="1"/>
  <c r="H52" i="4"/>
  <c r="J52" i="4" s="1"/>
  <c r="G34" i="4"/>
  <c r="J61" i="4"/>
  <c r="J68" i="4"/>
  <c r="J69" i="4"/>
  <c r="J70" i="4"/>
  <c r="J71" i="4"/>
  <c r="J75" i="4"/>
  <c r="J76" i="4"/>
  <c r="J77" i="4"/>
  <c r="J92" i="4"/>
  <c r="J96" i="4"/>
  <c r="J98" i="4"/>
  <c r="J100" i="4"/>
  <c r="J51" i="4"/>
  <c r="J50" i="4"/>
  <c r="J30" i="4"/>
  <c r="H25" i="4"/>
  <c r="G15" i="4"/>
  <c r="J46" i="4"/>
  <c r="J42" i="4"/>
  <c r="J38" i="4"/>
  <c r="J34" i="4"/>
  <c r="J24" i="4"/>
  <c r="J20" i="4"/>
  <c r="J16" i="4"/>
  <c r="J95" i="4"/>
  <c r="I94" i="4"/>
  <c r="J90" i="4"/>
  <c r="H49" i="4"/>
  <c r="I49" i="4" s="1"/>
  <c r="H48" i="4"/>
  <c r="J48" i="4" s="1"/>
  <c r="H47" i="4"/>
  <c r="I47" i="4" s="1"/>
  <c r="H45" i="4"/>
  <c r="I45" i="4" s="1"/>
  <c r="H44" i="4"/>
  <c r="H43" i="4"/>
  <c r="I43" i="4" s="1"/>
  <c r="H41" i="4"/>
  <c r="I41" i="4" s="1"/>
  <c r="H40" i="4"/>
  <c r="J40" i="4" s="1"/>
  <c r="H39" i="4"/>
  <c r="J39" i="4" s="1"/>
  <c r="H37" i="4"/>
  <c r="H36" i="4"/>
  <c r="I36" i="4" s="1"/>
  <c r="H35" i="4"/>
  <c r="I35" i="4" s="1"/>
  <c r="H33" i="4"/>
  <c r="H32" i="4"/>
  <c r="J32" i="4" s="1"/>
  <c r="H31" i="4"/>
  <c r="I31" i="4" s="1"/>
  <c r="H27" i="4"/>
  <c r="I27" i="4" s="1"/>
  <c r="H26" i="4"/>
  <c r="J26" i="4" s="1"/>
  <c r="H23" i="4"/>
  <c r="H22" i="4"/>
  <c r="J22" i="4" s="1"/>
  <c r="H21" i="4"/>
  <c r="I21" i="4" s="1"/>
  <c r="H19" i="4"/>
  <c r="I19" i="4" s="1"/>
  <c r="H18" i="4"/>
  <c r="I18" i="4" s="1"/>
  <c r="H17" i="4"/>
  <c r="J17" i="4" s="1"/>
  <c r="H13" i="4"/>
  <c r="G14" i="4"/>
  <c r="G16" i="4"/>
  <c r="G17" i="4"/>
  <c r="G18" i="4"/>
  <c r="G20" i="4"/>
  <c r="G22" i="4"/>
  <c r="G24" i="4"/>
  <c r="G26" i="4"/>
  <c r="G30" i="4"/>
  <c r="G32" i="4"/>
  <c r="G36" i="4"/>
  <c r="G38" i="4"/>
  <c r="G39" i="4"/>
  <c r="G40" i="4"/>
  <c r="G42" i="4"/>
  <c r="G43" i="4"/>
  <c r="G46" i="4"/>
  <c r="G47" i="4"/>
  <c r="G48" i="4"/>
  <c r="G50" i="4"/>
  <c r="G51" i="4"/>
  <c r="G52" i="4"/>
  <c r="G53" i="4"/>
  <c r="G61" i="4"/>
  <c r="G62" i="4"/>
  <c r="G65" i="4"/>
  <c r="G66" i="4"/>
  <c r="G68" i="4"/>
  <c r="G69" i="4"/>
  <c r="G70" i="4"/>
  <c r="G71" i="4"/>
  <c r="G72" i="4"/>
  <c r="G75" i="4"/>
  <c r="G76" i="4"/>
  <c r="G77" i="4"/>
  <c r="G80" i="4"/>
  <c r="G83" i="4"/>
  <c r="G88" i="4"/>
  <c r="G90" i="4"/>
  <c r="G91" i="4"/>
  <c r="G92" i="4"/>
  <c r="G94" i="4"/>
  <c r="G95" i="4"/>
  <c r="G96" i="4"/>
  <c r="G97" i="4"/>
  <c r="G98" i="4"/>
  <c r="G100" i="4"/>
  <c r="G101" i="4"/>
  <c r="D55" i="4" l="1"/>
  <c r="D85" i="4"/>
  <c r="D56" i="4"/>
  <c r="D86" i="4"/>
  <c r="D74" i="4"/>
  <c r="D102" i="4"/>
  <c r="D81" i="4"/>
  <c r="G56" i="4"/>
  <c r="J44" i="4"/>
  <c r="G102" i="4"/>
  <c r="G81" i="4"/>
  <c r="J72" i="4"/>
  <c r="H81" i="4"/>
  <c r="J81" i="4" s="1"/>
  <c r="H84" i="4"/>
  <c r="I84" i="4" s="1"/>
  <c r="I79" i="4"/>
  <c r="H73" i="4"/>
  <c r="J73" i="4" s="1"/>
  <c r="J47" i="4"/>
  <c r="I65" i="4"/>
  <c r="H55" i="4"/>
  <c r="I80" i="4"/>
  <c r="H82" i="4"/>
  <c r="H103" i="4"/>
  <c r="I103" i="4" s="1"/>
  <c r="H83" i="4"/>
  <c r="H74" i="4"/>
  <c r="H86" i="4"/>
  <c r="H57" i="4"/>
  <c r="I57" i="4" s="1"/>
  <c r="H102" i="4"/>
  <c r="I101" i="4"/>
  <c r="I95" i="4"/>
  <c r="J85" i="4"/>
  <c r="H54" i="4"/>
  <c r="I54" i="4" s="1"/>
  <c r="J94" i="4"/>
  <c r="J18" i="4"/>
  <c r="H56" i="4"/>
  <c r="I56" i="4" s="1"/>
  <c r="J63" i="4"/>
  <c r="J64" i="4"/>
  <c r="J62" i="4"/>
  <c r="J53" i="4"/>
  <c r="I52" i="4"/>
  <c r="J43" i="4"/>
  <c r="I32" i="4"/>
  <c r="I44" i="4"/>
  <c r="I22" i="4"/>
  <c r="I39" i="4"/>
  <c r="I40" i="4"/>
  <c r="I23" i="4"/>
  <c r="I17" i="4"/>
  <c r="I26" i="4"/>
  <c r="I37" i="4"/>
  <c r="I25" i="4"/>
  <c r="J36" i="4"/>
  <c r="I33" i="4"/>
  <c r="I48" i="4"/>
  <c r="I13" i="4"/>
  <c r="H15" i="4"/>
  <c r="J15" i="4" s="1"/>
  <c r="H14" i="4"/>
  <c r="J14" i="4" s="1"/>
  <c r="G12" i="4"/>
  <c r="J12" i="4"/>
  <c r="G99" i="4"/>
  <c r="J93" i="4"/>
  <c r="J89" i="4"/>
  <c r="G25" i="4"/>
  <c r="G21" i="4"/>
  <c r="M59" i="4"/>
  <c r="G86" i="4"/>
  <c r="G57" i="4"/>
  <c r="G49" i="4"/>
  <c r="G45" i="4"/>
  <c r="G41" i="4"/>
  <c r="G37" i="4"/>
  <c r="G33" i="4"/>
  <c r="G23" i="4"/>
  <c r="G13" i="4"/>
  <c r="J84" i="4" l="1"/>
  <c r="I81" i="4"/>
  <c r="J54" i="4"/>
  <c r="I73" i="4"/>
  <c r="J103" i="4"/>
  <c r="J57" i="4"/>
  <c r="I55" i="4"/>
  <c r="J55" i="4"/>
  <c r="J83" i="4"/>
  <c r="I83" i="4"/>
  <c r="J86" i="4"/>
  <c r="I86" i="4"/>
  <c r="I74" i="4"/>
  <c r="J74" i="4"/>
  <c r="J82" i="4"/>
  <c r="I82" i="4"/>
  <c r="I102" i="4"/>
  <c r="J102" i="4"/>
  <c r="G78" i="4"/>
  <c r="J78" i="4"/>
  <c r="G67" i="4"/>
  <c r="J67" i="4"/>
  <c r="I14" i="4"/>
  <c r="G79" i="4"/>
  <c r="J79" i="4"/>
  <c r="J99" i="4"/>
  <c r="J56" i="4"/>
  <c r="J59" i="4"/>
  <c r="I63" i="4"/>
  <c r="M60" i="4"/>
  <c r="J60" i="4"/>
  <c r="J49" i="4"/>
  <c r="G31" i="4"/>
  <c r="J31" i="4"/>
  <c r="J33" i="4"/>
  <c r="J35" i="4"/>
  <c r="G35" i="4"/>
  <c r="J13" i="4"/>
  <c r="J21" i="4"/>
  <c r="G59" i="4"/>
  <c r="G89" i="4"/>
  <c r="J41" i="4"/>
  <c r="J23" i="4"/>
  <c r="J19" i="4"/>
  <c r="G19" i="4"/>
  <c r="G60" i="4"/>
  <c r="G93" i="4"/>
  <c r="J45" i="4"/>
  <c r="J37" i="4"/>
  <c r="G27" i="4"/>
  <c r="J27" i="4"/>
  <c r="I15" i="4"/>
  <c r="J25" i="4"/>
  <c r="I113" i="4" l="1"/>
  <c r="J113" i="4"/>
</calcChain>
</file>

<file path=xl/sharedStrings.xml><?xml version="1.0" encoding="utf-8"?>
<sst xmlns="http://schemas.openxmlformats.org/spreadsheetml/2006/main" count="212" uniqueCount="72">
  <si>
    <t>Согласовано</t>
  </si>
  <si>
    <t>Министр физической культуры и спорта Чувашской республики</t>
  </si>
  <si>
    <t>___________________В.В. Петров</t>
  </si>
  <si>
    <t>Утверждено</t>
  </si>
  <si>
    <t>Прейскурант  цен</t>
  </si>
  <si>
    <t xml:space="preserve">на платные услуги (работы), оказываемые </t>
  </si>
  <si>
    <t>Наименование услуги (работы)</t>
  </si>
  <si>
    <t>Период пользования услугой</t>
  </si>
  <si>
    <t>45 минут (1 занятие)</t>
  </si>
  <si>
    <t>Индивидуальное занятие по конному спорту «Специализация конкур» для спортсменов, имеющих разряд не ниже 2(второго) спортивного разряда         (по записи)</t>
  </si>
  <si>
    <t>60 минут (1 занятие)</t>
  </si>
  <si>
    <t xml:space="preserve">в поводу (для детей  или новичков) 1 круг </t>
  </si>
  <si>
    <t>1 круг открытая площадка (сани в зимний период)</t>
  </si>
  <si>
    <t>Предоставление лошади на время одного занятия к подготовке соревнований по конкуру</t>
  </si>
  <si>
    <t>на время одного занятия</t>
  </si>
  <si>
    <t>Предоставление одной лошади на время одного соревнования по конкуру</t>
  </si>
  <si>
    <t>на время разминки и выступления в одном маршруте</t>
  </si>
  <si>
    <t>Предоставление лошади для ежедневных занятий по верховой езде (выездка, конкур)</t>
  </si>
  <si>
    <t>30 мин. (по записи)</t>
  </si>
  <si>
    <t>1 час (по записи)</t>
  </si>
  <si>
    <t>Услуга содержания лошади  (с уборкой коневода, выгулом, пользованием манежем и открытыми плацами согласно утверждённому расписанию)</t>
  </si>
  <si>
    <t>1 месяц с кормами</t>
  </si>
  <si>
    <t>Услуга содержания лошади (с уборкой коневода, выгулом, пользованием манежем и открытыми плацами согласно утверждённому расписанию) которой  пользуется школа  в тренировочном  процессе</t>
  </si>
  <si>
    <t>Организация  физкультурно-спортивных занятий / мероприятий в крытом манеже</t>
  </si>
  <si>
    <t>1 час</t>
  </si>
  <si>
    <t>Предоставление денника (во время соревнований с подстилкой - опилки)</t>
  </si>
  <si>
    <t>сутки без кормов</t>
  </si>
  <si>
    <t>сутки с кормами</t>
  </si>
  <si>
    <t>день (без ночевой) без кормов</t>
  </si>
  <si>
    <t>без катания на лошадях</t>
  </si>
  <si>
    <t>1 мешок</t>
  </si>
  <si>
    <t>Индивидуальное занятие по верховой езде (по записи)</t>
  </si>
  <si>
    <t>Групповое занятие физкультурно-оздоровительной направленности по освоению верховой езды для спортсменов не ниже 1 юн. разряда (в группе до 7 человек);</t>
  </si>
  <si>
    <t>45 минут (1 раз в неделю, согласно расписанию)</t>
  </si>
  <si>
    <t>Прокат на плацу или в манеже с инструктором</t>
  </si>
  <si>
    <t>№п/п</t>
  </si>
  <si>
    <t>Ознакомительная  групповая экскурсия по конно-спортивному комплексу (группа от 10 человек) (по предварительной записи)</t>
  </si>
  <si>
    <t>с катанием на лошади (1 круг в манеже)</t>
  </si>
  <si>
    <t xml:space="preserve">Опилки использованные </t>
  </si>
  <si>
    <t>1 машино-час</t>
  </si>
  <si>
    <t>Транспортные услуги (без стоимости ГСМ)</t>
  </si>
  <si>
    <r>
      <t xml:space="preserve">1 месяц без кормов </t>
    </r>
    <r>
      <rPr>
        <i/>
        <sz val="12"/>
        <color theme="1"/>
        <rFont val="Times New Roman"/>
        <family val="1"/>
        <charset val="204"/>
      </rPr>
      <t>(участие лошади в спорте и мероприятиях)</t>
    </r>
  </si>
  <si>
    <t>Предоставление 1 лошади на фотосессию</t>
  </si>
  <si>
    <t>оговаривается в договоре на предоставление услуг 60 минут = 1 занятие</t>
  </si>
  <si>
    <t xml:space="preserve">Занятия физкультурно-оздоровительной направленности по освоению верховой езды для детей   (в группе 15-20 человек) </t>
  </si>
  <si>
    <t>45 минут (в 1 неделе 2 занятия в день = 2 академических часа по 45 мин в день согласно расписанию = 2*300=600руб.,                                                        в месяц 3-5 парных занятий )</t>
  </si>
  <si>
    <t xml:space="preserve">БУ ДО «СШ по конному спорту» </t>
  </si>
  <si>
    <t>__________2024г.</t>
  </si>
  <si>
    <t xml:space="preserve">**для  членов многодетных семей </t>
  </si>
  <si>
    <t>*** для  членов семей лиц, призванных на военную службу по мобилизации</t>
  </si>
  <si>
    <t>рост, %</t>
  </si>
  <si>
    <t>% предоставленной льготы</t>
  </si>
  <si>
    <t>Стоимость до увеличения, руб.</t>
  </si>
  <si>
    <t>средний рост стоимости без льгот</t>
  </si>
  <si>
    <t>средний размер льготы</t>
  </si>
  <si>
    <t>фактический рост (при округлении до 10руб.), %</t>
  </si>
  <si>
    <t>Занятия естественно-научной направленности «Мир лошади» (в группе 10-20чел.)</t>
  </si>
  <si>
    <t>-</t>
  </si>
  <si>
    <t>Предлагаемая к утверждению стоимость , руб.</t>
  </si>
  <si>
    <t>Ориентировочный рост стоимости 4,3%</t>
  </si>
  <si>
    <t>Занятия физкультурно-оздоровительной направленности по освоению верховой езды для взрослых (в группе 5-10 чел.)</t>
  </si>
  <si>
    <t>Новые платные услуги</t>
  </si>
  <si>
    <t>Стоимость , руб.</t>
  </si>
  <si>
    <t xml:space="preserve">Директор БУ ДО                                            "СШ по конному спорту» </t>
  </si>
  <si>
    <t>______________В.Е. Краснов</t>
  </si>
  <si>
    <t>*** для  членов семей участников специальной военной операции</t>
  </si>
  <si>
    <t>* для всех групп льготников,  определенных Постановлением Кабинета Министров Чувашской Республики от 25.12.2014г. №482, за исключением членов многодетных семей и  за исключением членов семей  участников специальной военной операции</t>
  </si>
  <si>
    <t>* для всех групп льготников,  определенных Постановлением Кабинета Министров Чувашской Республики от 25.12.2014г. №482, за исключением членов многодетных семей и  за исключением членов семей  семей участников специальной военной операции</t>
  </si>
  <si>
    <t>* для всех групп льготников,  определенных Постановлением Кабинета Министров Чувашской Республики от 25.12.2014г. №482, за исключением членов многодетных семей и  за исключением членов семей семей участников специальной военной операции</t>
  </si>
  <si>
    <t xml:space="preserve"> действует с 02.05.2024г.</t>
  </si>
  <si>
    <t xml:space="preserve">Основание для предоставления льгот определены Постановлением Кабинета Министров Чувашской Республики от 25.12.2014  № 482 (с изменениями и дополнениями):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</si>
  <si>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для всех групп льготников,  определенных Постановлением Кабинета Министров Чувашской Республики от 25.12.2014г. №482,                за исключением членов многодетных семей и  за исключением членов семей лиц, призванных на военную службу по мобилизации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</si>
</sst>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 applyAlignment="1">
      <alignment vertical="center" wrapText="1"/>
    </xf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6" fillId="2" borderId="0" xfId="0" applyFont="1" applyFill="1"/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2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0" fillId="0" borderId="0" xfId="0" applyNumberFormat="1"/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164" fontId="0" fillId="0" borderId="39" xfId="0" applyNumberFormat="1" applyBorder="1"/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0" fillId="0" borderId="40" xfId="0" applyBorder="1"/>
    <xf numFmtId="2" fontId="0" fillId="0" borderId="7" xfId="0" applyNumberFormat="1" applyBorder="1" applyAlignment="1">
      <alignment horizontal="center" vertical="center"/>
    </xf>
    <xf numFmtId="0" fontId="0" fillId="0" borderId="39" xfId="0" applyBorder="1"/>
    <xf numFmtId="0" fontId="4" fillId="0" borderId="30" xfId="0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/>
    <xf numFmtId="0" fontId="3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Border="1"/>
    <xf numFmtId="0" fontId="3" fillId="0" borderId="7" xfId="0" applyFont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0" fillId="2" borderId="37" xfId="0" applyFill="1" applyBorder="1"/>
    <xf numFmtId="0" fontId="0" fillId="2" borderId="0" xfId="0" applyFill="1"/>
    <xf numFmtId="0" fontId="2" fillId="0" borderId="33" xfId="0" applyFont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/>
    </xf>
    <xf numFmtId="2" fontId="0" fillId="2" borderId="21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topLeftCell="A109" zoomScaleNormal="100" workbookViewId="0">
      <selection activeCell="C132" sqref="C132"/>
    </sheetView>
  </sheetViews>
  <sheetFormatPr defaultRowHeight="15.75" x14ac:dyDescent="0.25"/>
  <cols>
    <col min="1" max="2" width="7.42578125" style="2" customWidth="1"/>
    <col min="3" max="3" width="62.7109375" style="22" customWidth="1"/>
    <col min="4" max="4" width="24.28515625" style="38" customWidth="1"/>
    <col min="5" max="5" width="23.7109375" style="78" hidden="1" customWidth="1"/>
    <col min="6" max="6" width="33.28515625" style="79" customWidth="1"/>
    <col min="7" max="7" width="19.140625" style="36" hidden="1" customWidth="1"/>
    <col min="8" max="8" width="16.42578125" style="38" hidden="1" customWidth="1"/>
    <col min="9" max="9" width="20.5703125" style="38" hidden="1" customWidth="1"/>
    <col min="10" max="10" width="16.140625" style="39" hidden="1" customWidth="1"/>
    <col min="11" max="11" width="7.85546875" hidden="1" customWidth="1"/>
    <col min="12" max="12" width="16.7109375" hidden="1" customWidth="1"/>
    <col min="13" max="13" width="7" hidden="1" customWidth="1"/>
    <col min="14" max="14" width="7.5703125" hidden="1" customWidth="1"/>
    <col min="15" max="15" width="8" hidden="1" customWidth="1"/>
    <col min="16" max="16" width="6.85546875" hidden="1" customWidth="1"/>
    <col min="17" max="19" width="9.140625" hidden="1" customWidth="1"/>
    <col min="20" max="20" width="16.140625" style="39" hidden="1" customWidth="1"/>
    <col min="21" max="21" width="9.140625" hidden="1" customWidth="1"/>
    <col min="22" max="22" width="9.140625" customWidth="1"/>
  </cols>
  <sheetData>
    <row r="1" spans="1:20" hidden="1" x14ac:dyDescent="0.25"/>
    <row r="2" spans="1:20" ht="87" hidden="1" customHeight="1" x14ac:dyDescent="0.25">
      <c r="A2" s="133" t="s">
        <v>0</v>
      </c>
      <c r="B2" s="133"/>
      <c r="C2" s="133"/>
      <c r="E2" s="134" t="s">
        <v>3</v>
      </c>
      <c r="F2" s="134"/>
    </row>
    <row r="3" spans="1:20" ht="36" hidden="1" customHeight="1" x14ac:dyDescent="0.25">
      <c r="A3" s="133" t="s">
        <v>1</v>
      </c>
      <c r="B3" s="133"/>
      <c r="C3" s="133"/>
      <c r="E3" s="134" t="s">
        <v>63</v>
      </c>
      <c r="F3" s="134"/>
    </row>
    <row r="4" spans="1:20" hidden="1" x14ac:dyDescent="0.25">
      <c r="A4" s="1"/>
      <c r="B4" s="1"/>
      <c r="C4" s="10"/>
      <c r="E4" s="76"/>
      <c r="F4" s="77"/>
    </row>
    <row r="5" spans="1:20" hidden="1" x14ac:dyDescent="0.25">
      <c r="A5" s="133" t="s">
        <v>2</v>
      </c>
      <c r="B5" s="133"/>
      <c r="C5" s="133"/>
      <c r="E5" s="135" t="s">
        <v>64</v>
      </c>
      <c r="F5" s="135"/>
    </row>
    <row r="6" spans="1:20" s="8" customFormat="1" ht="30" hidden="1" customHeight="1" x14ac:dyDescent="0.25">
      <c r="A6" s="136" t="s">
        <v>47</v>
      </c>
      <c r="B6" s="136"/>
      <c r="C6" s="136"/>
      <c r="D6" s="40"/>
      <c r="E6" s="137" t="s">
        <v>47</v>
      </c>
      <c r="F6" s="137"/>
      <c r="G6" s="36"/>
      <c r="H6" s="40"/>
      <c r="I6" s="40"/>
      <c r="J6" s="41"/>
      <c r="T6" s="41"/>
    </row>
    <row r="7" spans="1:20" s="9" customFormat="1" ht="36" customHeight="1" x14ac:dyDescent="0.25">
      <c r="A7" s="138" t="s">
        <v>4</v>
      </c>
      <c r="B7" s="138"/>
      <c r="C7" s="138"/>
      <c r="D7" s="138"/>
      <c r="E7" s="138"/>
      <c r="F7" s="138"/>
      <c r="G7" s="36"/>
      <c r="H7" s="38"/>
      <c r="I7" s="38"/>
      <c r="J7" s="39"/>
      <c r="T7" s="39"/>
    </row>
    <row r="8" spans="1:20" x14ac:dyDescent="0.25">
      <c r="A8" s="142" t="s">
        <v>5</v>
      </c>
      <c r="B8" s="142"/>
      <c r="C8" s="142"/>
      <c r="D8" s="142"/>
      <c r="E8" s="142"/>
      <c r="F8" s="142"/>
    </row>
    <row r="9" spans="1:20" ht="25.5" customHeight="1" x14ac:dyDescent="0.25">
      <c r="A9" s="142" t="s">
        <v>46</v>
      </c>
      <c r="B9" s="142"/>
      <c r="C9" s="142"/>
      <c r="D9" s="142"/>
      <c r="E9" s="142"/>
      <c r="F9" s="142"/>
    </row>
    <row r="10" spans="1:20" ht="16.5" thickBot="1" x14ac:dyDescent="0.3">
      <c r="A10" s="143" t="s">
        <v>69</v>
      </c>
      <c r="B10" s="143"/>
      <c r="C10" s="143"/>
      <c r="D10" s="143"/>
      <c r="E10" s="143"/>
      <c r="F10" s="143"/>
    </row>
    <row r="11" spans="1:20" s="102" customFormat="1" ht="38.25" customHeight="1" thickBot="1" x14ac:dyDescent="0.3">
      <c r="A11" s="96" t="s">
        <v>35</v>
      </c>
      <c r="B11" s="97"/>
      <c r="C11" s="98" t="s">
        <v>6</v>
      </c>
      <c r="D11" s="97" t="s">
        <v>62</v>
      </c>
      <c r="E11" s="11" t="s">
        <v>52</v>
      </c>
      <c r="F11" s="99" t="s">
        <v>7</v>
      </c>
      <c r="G11" s="100" t="s">
        <v>59</v>
      </c>
      <c r="H11" s="97" t="s">
        <v>58</v>
      </c>
      <c r="I11" s="11" t="s">
        <v>51</v>
      </c>
      <c r="J11" s="11" t="s">
        <v>55</v>
      </c>
      <c r="K11" s="101"/>
      <c r="Q11" s="102" t="s">
        <v>51</v>
      </c>
      <c r="T11" s="11" t="s">
        <v>50</v>
      </c>
    </row>
    <row r="12" spans="1:20" ht="34.5" customHeight="1" x14ac:dyDescent="0.25">
      <c r="A12" s="121">
        <v>1</v>
      </c>
      <c r="B12" s="34"/>
      <c r="C12" s="12" t="s">
        <v>31</v>
      </c>
      <c r="D12" s="49">
        <v>1050</v>
      </c>
      <c r="E12" s="44">
        <v>1000</v>
      </c>
      <c r="F12" s="110" t="s">
        <v>8</v>
      </c>
      <c r="G12" s="71">
        <f t="shared" ref="G12:G27" si="0">E12*1.043</f>
        <v>1043</v>
      </c>
      <c r="H12" s="49">
        <v>1050</v>
      </c>
      <c r="I12" s="50"/>
      <c r="J12" s="51">
        <f t="shared" ref="J12:J27" si="1">(H12/E12-1)*100</f>
        <v>5.0000000000000044</v>
      </c>
      <c r="K12" s="52"/>
      <c r="L12" s="25"/>
      <c r="T12" s="51">
        <v>5.0000000000000044</v>
      </c>
    </row>
    <row r="13" spans="1:20" ht="78.75" x14ac:dyDescent="0.25">
      <c r="A13" s="118"/>
      <c r="B13" s="35"/>
      <c r="C13" s="15" t="s">
        <v>66</v>
      </c>
      <c r="D13" s="3">
        <f>D12*0.7</f>
        <v>735</v>
      </c>
      <c r="E13" s="16">
        <v>900</v>
      </c>
      <c r="F13" s="111"/>
      <c r="G13" s="72">
        <f t="shared" si="0"/>
        <v>938.69999999999993</v>
      </c>
      <c r="H13" s="3">
        <f>H12*0.7</f>
        <v>735</v>
      </c>
      <c r="I13" s="43">
        <f>(1-H13/H12)*100</f>
        <v>30.000000000000004</v>
      </c>
      <c r="J13" s="42">
        <f t="shared" si="1"/>
        <v>-18.333333333333336</v>
      </c>
      <c r="L13" s="25"/>
      <c r="Q13">
        <v>30.000000000000004</v>
      </c>
      <c r="T13" s="42">
        <v>-18.333333333333336</v>
      </c>
    </row>
    <row r="14" spans="1:20" ht="16.5" thickBot="1" x14ac:dyDescent="0.3">
      <c r="A14" s="118"/>
      <c r="B14" s="35"/>
      <c r="C14" s="23" t="s">
        <v>48</v>
      </c>
      <c r="D14" s="3">
        <f>D12*0.7</f>
        <v>735</v>
      </c>
      <c r="E14" s="16">
        <v>1000</v>
      </c>
      <c r="F14" s="111"/>
      <c r="G14" s="72">
        <f t="shared" si="0"/>
        <v>1043</v>
      </c>
      <c r="H14" s="3">
        <f>H12*0.7</f>
        <v>735</v>
      </c>
      <c r="I14" s="43">
        <f>(1-H14/H12)*100</f>
        <v>30.000000000000004</v>
      </c>
      <c r="J14" s="42">
        <f t="shared" si="1"/>
        <v>-26.5</v>
      </c>
      <c r="L14" s="25"/>
      <c r="Q14">
        <v>30.000000000000004</v>
      </c>
      <c r="T14" s="42">
        <v>-26.5</v>
      </c>
    </row>
    <row r="15" spans="1:20" ht="41.25" customHeight="1" thickBot="1" x14ac:dyDescent="0.3">
      <c r="A15" s="119"/>
      <c r="B15" s="29"/>
      <c r="C15" s="13" t="s">
        <v>65</v>
      </c>
      <c r="D15" s="53">
        <f>D12*0.7</f>
        <v>735</v>
      </c>
      <c r="E15" s="14">
        <v>900</v>
      </c>
      <c r="F15" s="112"/>
      <c r="G15" s="73">
        <f t="shared" si="0"/>
        <v>938.69999999999993</v>
      </c>
      <c r="H15" s="53">
        <f>H12*0.7</f>
        <v>735</v>
      </c>
      <c r="I15" s="54">
        <f>(1-H15/H12)*100</f>
        <v>30.000000000000004</v>
      </c>
      <c r="J15" s="55">
        <f t="shared" si="1"/>
        <v>-18.333333333333336</v>
      </c>
      <c r="K15" s="56"/>
      <c r="L15" s="25"/>
      <c r="Q15">
        <v>30.000000000000004</v>
      </c>
      <c r="T15" s="55">
        <v>-18.333333333333336</v>
      </c>
    </row>
    <row r="16" spans="1:20" ht="63" x14ac:dyDescent="0.25">
      <c r="A16" s="117">
        <v>2</v>
      </c>
      <c r="B16" s="26"/>
      <c r="C16" s="12" t="s">
        <v>9</v>
      </c>
      <c r="D16" s="49">
        <v>1250</v>
      </c>
      <c r="E16" s="44">
        <v>1200</v>
      </c>
      <c r="F16" s="120" t="s">
        <v>10</v>
      </c>
      <c r="G16" s="71">
        <f t="shared" si="0"/>
        <v>1251.5999999999999</v>
      </c>
      <c r="H16" s="49">
        <v>1250</v>
      </c>
      <c r="I16" s="57"/>
      <c r="J16" s="51">
        <f t="shared" si="1"/>
        <v>4.1666666666666741</v>
      </c>
      <c r="K16" s="58"/>
      <c r="L16" s="25"/>
      <c r="T16" s="51">
        <v>4.1666666666666741</v>
      </c>
    </row>
    <row r="17" spans="1:20" ht="78.75" x14ac:dyDescent="0.25">
      <c r="A17" s="118"/>
      <c r="B17" s="35"/>
      <c r="C17" s="15" t="s">
        <v>66</v>
      </c>
      <c r="D17" s="3">
        <f>D16*0.7</f>
        <v>875</v>
      </c>
      <c r="E17" s="45">
        <v>1100</v>
      </c>
      <c r="F17" s="111"/>
      <c r="G17" s="72">
        <f t="shared" si="0"/>
        <v>1147.3</v>
      </c>
      <c r="H17" s="3">
        <f>H16*0.7</f>
        <v>875</v>
      </c>
      <c r="I17" s="43">
        <f>(1-H17/H16)*100</f>
        <v>30.000000000000004</v>
      </c>
      <c r="J17" s="42">
        <f t="shared" si="1"/>
        <v>-20.45454545454546</v>
      </c>
      <c r="L17" s="25"/>
      <c r="Q17">
        <v>30.000000000000004</v>
      </c>
      <c r="T17" s="42">
        <v>-20.45454545454546</v>
      </c>
    </row>
    <row r="18" spans="1:20" ht="16.5" thickBot="1" x14ac:dyDescent="0.3">
      <c r="A18" s="118"/>
      <c r="B18" s="35"/>
      <c r="C18" s="23" t="s">
        <v>48</v>
      </c>
      <c r="D18" s="3">
        <f>D16*0.7</f>
        <v>875</v>
      </c>
      <c r="E18" s="24">
        <v>1200</v>
      </c>
      <c r="F18" s="111"/>
      <c r="G18" s="72">
        <f t="shared" si="0"/>
        <v>1251.5999999999999</v>
      </c>
      <c r="H18" s="3">
        <f>H16*0.7</f>
        <v>875</v>
      </c>
      <c r="I18" s="43">
        <f>(1-H18/H16)*100</f>
        <v>30.000000000000004</v>
      </c>
      <c r="J18" s="42">
        <f t="shared" si="1"/>
        <v>-27.083333333333336</v>
      </c>
      <c r="L18" s="25"/>
      <c r="Q18">
        <v>30.000000000000004</v>
      </c>
      <c r="T18" s="42">
        <v>-27.083333333333336</v>
      </c>
    </row>
    <row r="19" spans="1:20" ht="32.25" thickBot="1" x14ac:dyDescent="0.3">
      <c r="A19" s="128"/>
      <c r="B19" s="29"/>
      <c r="C19" s="13" t="s">
        <v>65</v>
      </c>
      <c r="D19" s="53">
        <f>D16*0.7</f>
        <v>875</v>
      </c>
      <c r="E19" s="14">
        <f>ROUND(E16*0.91666,0)</f>
        <v>1100</v>
      </c>
      <c r="F19" s="132"/>
      <c r="G19" s="73">
        <f t="shared" si="0"/>
        <v>1147.3</v>
      </c>
      <c r="H19" s="53">
        <f>H16*0.7</f>
        <v>875</v>
      </c>
      <c r="I19" s="54">
        <f>(1-H19/H16)*100</f>
        <v>30.000000000000004</v>
      </c>
      <c r="J19" s="55">
        <f t="shared" si="1"/>
        <v>-20.45454545454546</v>
      </c>
      <c r="K19" s="56"/>
      <c r="L19" s="25"/>
      <c r="Q19">
        <v>30.000000000000004</v>
      </c>
      <c r="T19" s="55">
        <v>-20.45454545454546</v>
      </c>
    </row>
    <row r="20" spans="1:20" ht="63" x14ac:dyDescent="0.25">
      <c r="A20" s="117">
        <v>3</v>
      </c>
      <c r="B20" s="26"/>
      <c r="C20" s="12" t="s">
        <v>32</v>
      </c>
      <c r="D20" s="49">
        <v>840</v>
      </c>
      <c r="E20" s="44">
        <v>800</v>
      </c>
      <c r="F20" s="120" t="s">
        <v>33</v>
      </c>
      <c r="G20" s="71">
        <f t="shared" si="0"/>
        <v>834.4</v>
      </c>
      <c r="H20" s="49">
        <v>840</v>
      </c>
      <c r="I20" s="57"/>
      <c r="J20" s="51">
        <f t="shared" si="1"/>
        <v>5.0000000000000044</v>
      </c>
      <c r="K20" s="58"/>
      <c r="L20" s="25"/>
      <c r="T20" s="51">
        <v>5.0000000000000044</v>
      </c>
    </row>
    <row r="21" spans="1:20" ht="78.75" x14ac:dyDescent="0.25">
      <c r="A21" s="118"/>
      <c r="B21" s="28"/>
      <c r="C21" s="15" t="s">
        <v>66</v>
      </c>
      <c r="D21" s="3">
        <f>D20*0.7</f>
        <v>588</v>
      </c>
      <c r="E21" s="45">
        <f>E20*0.9</f>
        <v>720</v>
      </c>
      <c r="F21" s="111"/>
      <c r="G21" s="72">
        <f t="shared" si="0"/>
        <v>750.95999999999992</v>
      </c>
      <c r="H21" s="3">
        <f>H20*0.7</f>
        <v>588</v>
      </c>
      <c r="I21" s="43">
        <f>(1-H21/H20)*100</f>
        <v>30.000000000000004</v>
      </c>
      <c r="J21" s="42">
        <f t="shared" si="1"/>
        <v>-18.333333333333336</v>
      </c>
      <c r="L21" s="25"/>
      <c r="Q21">
        <v>30.000000000000004</v>
      </c>
      <c r="T21" s="42">
        <v>-18.333333333333336</v>
      </c>
    </row>
    <row r="22" spans="1:20" ht="16.5" thickBot="1" x14ac:dyDescent="0.3">
      <c r="A22" s="118"/>
      <c r="B22" s="28"/>
      <c r="C22" s="23" t="s">
        <v>48</v>
      </c>
      <c r="D22" s="3">
        <f>D20*0.7</f>
        <v>588</v>
      </c>
      <c r="E22" s="24">
        <v>800</v>
      </c>
      <c r="F22" s="111"/>
      <c r="G22" s="72">
        <f t="shared" si="0"/>
        <v>834.4</v>
      </c>
      <c r="H22" s="3">
        <f>H20*0.7</f>
        <v>588</v>
      </c>
      <c r="I22" s="43">
        <f>(1-H22/H20)*100</f>
        <v>30.000000000000004</v>
      </c>
      <c r="J22" s="42">
        <f t="shared" si="1"/>
        <v>-26.5</v>
      </c>
      <c r="L22" s="25"/>
      <c r="Q22">
        <v>30.000000000000004</v>
      </c>
      <c r="T22" s="42">
        <v>-26.5</v>
      </c>
    </row>
    <row r="23" spans="1:20" ht="32.25" thickBot="1" x14ac:dyDescent="0.3">
      <c r="A23" s="128"/>
      <c r="B23" s="29"/>
      <c r="C23" s="13" t="s">
        <v>65</v>
      </c>
      <c r="D23" s="53">
        <f>D20*0.7</f>
        <v>588</v>
      </c>
      <c r="E23" s="14">
        <f>E20*0.8125</f>
        <v>650</v>
      </c>
      <c r="F23" s="132"/>
      <c r="G23" s="73">
        <f t="shared" si="0"/>
        <v>677.94999999999993</v>
      </c>
      <c r="H23" s="53">
        <f>H20*0.7</f>
        <v>588</v>
      </c>
      <c r="I23" s="54">
        <f>(1-H23/H20)*100</f>
        <v>30.000000000000004</v>
      </c>
      <c r="J23" s="55">
        <f t="shared" si="1"/>
        <v>-9.5384615384615401</v>
      </c>
      <c r="K23" s="56"/>
      <c r="L23" s="25"/>
      <c r="Q23">
        <v>30.000000000000004</v>
      </c>
      <c r="T23" s="55">
        <v>-9.5384615384615401</v>
      </c>
    </row>
    <row r="24" spans="1:20" ht="60.75" customHeight="1" x14ac:dyDescent="0.25">
      <c r="A24" s="117">
        <v>4</v>
      </c>
      <c r="B24" s="26"/>
      <c r="C24" s="12" t="s">
        <v>44</v>
      </c>
      <c r="D24" s="49">
        <v>300</v>
      </c>
      <c r="E24" s="44">
        <v>300</v>
      </c>
      <c r="F24" s="120" t="s">
        <v>45</v>
      </c>
      <c r="G24" s="71">
        <f t="shared" si="0"/>
        <v>312.89999999999998</v>
      </c>
      <c r="H24" s="49">
        <v>300</v>
      </c>
      <c r="I24" s="57"/>
      <c r="J24" s="51">
        <f t="shared" si="1"/>
        <v>0</v>
      </c>
      <c r="K24" s="58"/>
      <c r="L24" s="25"/>
      <c r="T24" s="51">
        <v>0</v>
      </c>
    </row>
    <row r="25" spans="1:20" ht="60.75" customHeight="1" x14ac:dyDescent="0.25">
      <c r="A25" s="118"/>
      <c r="B25" s="28"/>
      <c r="C25" s="15" t="s">
        <v>66</v>
      </c>
      <c r="D25" s="3">
        <f>D24*0.7</f>
        <v>210</v>
      </c>
      <c r="E25" s="24">
        <f>E24*0.9</f>
        <v>270</v>
      </c>
      <c r="F25" s="111"/>
      <c r="G25" s="72">
        <f t="shared" si="0"/>
        <v>281.60999999999996</v>
      </c>
      <c r="H25" s="3">
        <f>H24*0.7</f>
        <v>210</v>
      </c>
      <c r="I25" s="43">
        <f>(1-H25/H24)*100</f>
        <v>30.000000000000004</v>
      </c>
      <c r="J25" s="42">
        <f t="shared" si="1"/>
        <v>-22.222222222222221</v>
      </c>
      <c r="L25" s="25"/>
      <c r="Q25">
        <v>30.000000000000004</v>
      </c>
      <c r="T25" s="42">
        <v>-22.222222222222221</v>
      </c>
    </row>
    <row r="26" spans="1:20" ht="16.5" thickBot="1" x14ac:dyDescent="0.3">
      <c r="A26" s="118"/>
      <c r="B26" s="28"/>
      <c r="C26" s="23" t="s">
        <v>48</v>
      </c>
      <c r="D26" s="3">
        <f>D24*0.7</f>
        <v>210</v>
      </c>
      <c r="E26" s="45">
        <v>300</v>
      </c>
      <c r="F26" s="111"/>
      <c r="G26" s="72">
        <f t="shared" si="0"/>
        <v>312.89999999999998</v>
      </c>
      <c r="H26" s="3">
        <f>H24*0.7</f>
        <v>210</v>
      </c>
      <c r="I26" s="43">
        <f>(1-H26/H24)*100</f>
        <v>30.000000000000004</v>
      </c>
      <c r="J26" s="42">
        <f t="shared" si="1"/>
        <v>-30.000000000000004</v>
      </c>
      <c r="L26" s="25"/>
      <c r="Q26">
        <v>30.000000000000004</v>
      </c>
      <c r="T26" s="42">
        <v>-30.000000000000004</v>
      </c>
    </row>
    <row r="27" spans="1:20" ht="32.25" thickBot="1" x14ac:dyDescent="0.3">
      <c r="A27" s="128"/>
      <c r="B27" s="27"/>
      <c r="C27" s="13" t="s">
        <v>65</v>
      </c>
      <c r="D27" s="53">
        <f>D24*0.7</f>
        <v>210</v>
      </c>
      <c r="E27" s="20">
        <f>E24*0.8333</f>
        <v>249.99</v>
      </c>
      <c r="F27" s="132"/>
      <c r="G27" s="73">
        <f t="shared" si="0"/>
        <v>260.73957000000001</v>
      </c>
      <c r="H27" s="53">
        <f>H24*0.7</f>
        <v>210</v>
      </c>
      <c r="I27" s="54">
        <f>(1-H27/H24)*100</f>
        <v>30.000000000000004</v>
      </c>
      <c r="J27" s="55">
        <f t="shared" si="1"/>
        <v>-15.996639865594631</v>
      </c>
      <c r="K27" s="56"/>
      <c r="L27" s="25"/>
      <c r="Q27">
        <v>30.000000000000004</v>
      </c>
      <c r="T27" s="55">
        <v>-15.996639865594631</v>
      </c>
    </row>
    <row r="28" spans="1:20" ht="105.75" hidden="1" customHeight="1" thickBot="1" x14ac:dyDescent="0.3">
      <c r="A28" s="69"/>
      <c r="B28" s="29"/>
      <c r="C28" s="23"/>
      <c r="D28" s="103"/>
      <c r="E28" s="104"/>
      <c r="F28" s="70"/>
      <c r="G28" s="73"/>
      <c r="H28" s="103"/>
      <c r="I28" s="105"/>
      <c r="J28" s="106"/>
      <c r="K28" s="56"/>
      <c r="L28" s="25"/>
      <c r="T28" s="106"/>
    </row>
    <row r="29" spans="1:20" s="102" customFormat="1" ht="45" hidden="1" customHeight="1" thickBot="1" x14ac:dyDescent="0.3">
      <c r="A29" s="96" t="s">
        <v>35</v>
      </c>
      <c r="B29" s="97"/>
      <c r="C29" s="98" t="s">
        <v>6</v>
      </c>
      <c r="D29" s="97" t="s">
        <v>62</v>
      </c>
      <c r="E29" s="11" t="s">
        <v>52</v>
      </c>
      <c r="F29" s="99" t="s">
        <v>7</v>
      </c>
      <c r="G29" s="100" t="s">
        <v>59</v>
      </c>
      <c r="H29" s="97" t="s">
        <v>58</v>
      </c>
      <c r="I29" s="11" t="s">
        <v>51</v>
      </c>
      <c r="J29" s="11" t="s">
        <v>55</v>
      </c>
      <c r="K29" s="101"/>
      <c r="Q29" s="102" t="s">
        <v>51</v>
      </c>
      <c r="T29" s="11" t="s">
        <v>50</v>
      </c>
    </row>
    <row r="30" spans="1:20" ht="36" customHeight="1" x14ac:dyDescent="0.25">
      <c r="A30" s="117">
        <v>5</v>
      </c>
      <c r="B30" s="26"/>
      <c r="C30" s="12" t="s">
        <v>34</v>
      </c>
      <c r="D30" s="49">
        <v>160</v>
      </c>
      <c r="E30" s="44">
        <v>150</v>
      </c>
      <c r="F30" s="120" t="s">
        <v>11</v>
      </c>
      <c r="G30" s="71">
        <f t="shared" ref="G30:G57" si="2">E30*1.043</f>
        <v>156.44999999999999</v>
      </c>
      <c r="H30" s="49">
        <v>160</v>
      </c>
      <c r="I30" s="57"/>
      <c r="J30" s="51">
        <f t="shared" ref="J30:J57" si="3">(H30/E30-1)*100</f>
        <v>6.6666666666666652</v>
      </c>
      <c r="K30" s="58"/>
      <c r="L30" s="25"/>
      <c r="T30" s="51">
        <v>6.6666666666666652</v>
      </c>
    </row>
    <row r="31" spans="1:20" ht="81" customHeight="1" x14ac:dyDescent="0.25">
      <c r="A31" s="125"/>
      <c r="B31" s="28"/>
      <c r="C31" s="15" t="s">
        <v>66</v>
      </c>
      <c r="D31" s="3">
        <f>D30*0.7</f>
        <v>112</v>
      </c>
      <c r="E31" s="46">
        <f>E30*0.9</f>
        <v>135</v>
      </c>
      <c r="F31" s="129"/>
      <c r="G31" s="72">
        <f t="shared" si="2"/>
        <v>140.80499999999998</v>
      </c>
      <c r="H31" s="3">
        <f>H30*0.7</f>
        <v>112</v>
      </c>
      <c r="I31" s="43">
        <f>(1-H31/H30)*100</f>
        <v>30.000000000000004</v>
      </c>
      <c r="J31" s="42">
        <f t="shared" si="3"/>
        <v>-17.037037037037038</v>
      </c>
      <c r="L31" s="25"/>
      <c r="Q31">
        <v>30.000000000000004</v>
      </c>
      <c r="T31" s="42">
        <v>-17.037037037037038</v>
      </c>
    </row>
    <row r="32" spans="1:20" ht="16.5" thickBot="1" x14ac:dyDescent="0.3">
      <c r="A32" s="125"/>
      <c r="B32" s="28"/>
      <c r="C32" s="23" t="s">
        <v>48</v>
      </c>
      <c r="D32" s="3">
        <f>D30*0.7</f>
        <v>112</v>
      </c>
      <c r="E32" s="46">
        <v>150</v>
      </c>
      <c r="F32" s="129"/>
      <c r="G32" s="72">
        <f t="shared" si="2"/>
        <v>156.44999999999999</v>
      </c>
      <c r="H32" s="3">
        <f>H30*0.7</f>
        <v>112</v>
      </c>
      <c r="I32" s="43">
        <f>(1-H32/H30)*100</f>
        <v>30.000000000000004</v>
      </c>
      <c r="J32" s="42">
        <f t="shared" si="3"/>
        <v>-25.333333333333329</v>
      </c>
      <c r="L32" s="25"/>
      <c r="Q32">
        <v>30.000000000000004</v>
      </c>
      <c r="T32" s="42">
        <v>-25.333333333333329</v>
      </c>
    </row>
    <row r="33" spans="1:20" ht="32.25" thickBot="1" x14ac:dyDescent="0.3">
      <c r="A33" s="126"/>
      <c r="B33" s="30"/>
      <c r="C33" s="13" t="s">
        <v>65</v>
      </c>
      <c r="D33" s="3">
        <f>D30*0.7</f>
        <v>112</v>
      </c>
      <c r="E33" s="16">
        <f>ROUND(E30*0.732,0)</f>
        <v>110</v>
      </c>
      <c r="F33" s="144"/>
      <c r="G33" s="72">
        <f t="shared" si="2"/>
        <v>114.72999999999999</v>
      </c>
      <c r="H33" s="3">
        <f>H30*0.7</f>
        <v>112</v>
      </c>
      <c r="I33" s="43">
        <f>(1-H33/H30)*100</f>
        <v>30.000000000000004</v>
      </c>
      <c r="J33" s="42">
        <f t="shared" si="3"/>
        <v>1.8181818181818077</v>
      </c>
      <c r="L33" s="25"/>
      <c r="Q33">
        <v>30.000000000000004</v>
      </c>
      <c r="T33" s="42">
        <v>1.8181818181818077</v>
      </c>
    </row>
    <row r="34" spans="1:20" ht="32.25" customHeight="1" x14ac:dyDescent="0.25">
      <c r="A34" s="126"/>
      <c r="B34" s="30"/>
      <c r="C34" s="17" t="s">
        <v>34</v>
      </c>
      <c r="D34" s="3">
        <v>320</v>
      </c>
      <c r="E34" s="45">
        <v>300</v>
      </c>
      <c r="F34" s="144" t="s">
        <v>12</v>
      </c>
      <c r="G34" s="72">
        <f t="shared" si="2"/>
        <v>312.89999999999998</v>
      </c>
      <c r="H34" s="3">
        <v>320</v>
      </c>
      <c r="I34" s="43"/>
      <c r="J34" s="42">
        <f t="shared" si="3"/>
        <v>6.6666666666666652</v>
      </c>
      <c r="L34" s="25"/>
      <c r="T34" s="42">
        <v>6.6666666666666652</v>
      </c>
    </row>
    <row r="35" spans="1:20" ht="77.25" customHeight="1" x14ac:dyDescent="0.25">
      <c r="A35" s="127"/>
      <c r="B35" s="28"/>
      <c r="C35" s="15" t="s">
        <v>66</v>
      </c>
      <c r="D35" s="3">
        <f>D34*0.7</f>
        <v>224</v>
      </c>
      <c r="E35" s="46">
        <f>E34*0.9</f>
        <v>270</v>
      </c>
      <c r="F35" s="145"/>
      <c r="G35" s="72">
        <f t="shared" si="2"/>
        <v>281.60999999999996</v>
      </c>
      <c r="H35" s="3">
        <f>H34*0.7</f>
        <v>224</v>
      </c>
      <c r="I35" s="43">
        <f>(1-H35/H34)*100</f>
        <v>30.000000000000004</v>
      </c>
      <c r="J35" s="42">
        <f t="shared" si="3"/>
        <v>-17.037037037037038</v>
      </c>
      <c r="L35" s="25"/>
      <c r="Q35">
        <v>30.000000000000004</v>
      </c>
      <c r="T35" s="42">
        <v>-17.037037037037038</v>
      </c>
    </row>
    <row r="36" spans="1:20" ht="16.5" thickBot="1" x14ac:dyDescent="0.3">
      <c r="A36" s="127"/>
      <c r="B36" s="28"/>
      <c r="C36" s="23" t="s">
        <v>48</v>
      </c>
      <c r="D36" s="3">
        <f>D34*0.7</f>
        <v>224</v>
      </c>
      <c r="E36" s="24">
        <v>300</v>
      </c>
      <c r="F36" s="145"/>
      <c r="G36" s="72">
        <f t="shared" si="2"/>
        <v>312.89999999999998</v>
      </c>
      <c r="H36" s="3">
        <f>H34*0.7</f>
        <v>224</v>
      </c>
      <c r="I36" s="43">
        <f>(1-H36/H34)*100</f>
        <v>30.000000000000004</v>
      </c>
      <c r="J36" s="42">
        <f t="shared" si="3"/>
        <v>-25.333333333333329</v>
      </c>
      <c r="L36" s="25"/>
      <c r="Q36">
        <v>30.000000000000004</v>
      </c>
      <c r="T36" s="42">
        <v>-25.333333333333329</v>
      </c>
    </row>
    <row r="37" spans="1:20" ht="32.25" thickBot="1" x14ac:dyDescent="0.3">
      <c r="A37" s="128"/>
      <c r="B37" s="27"/>
      <c r="C37" s="13" t="s">
        <v>65</v>
      </c>
      <c r="D37" s="53">
        <f>D34*0.7</f>
        <v>224</v>
      </c>
      <c r="E37" s="14">
        <f>ROUND(E34*0.733,0)</f>
        <v>220</v>
      </c>
      <c r="F37" s="132"/>
      <c r="G37" s="73">
        <f t="shared" si="2"/>
        <v>229.45999999999998</v>
      </c>
      <c r="H37" s="53">
        <f>H34*0.7</f>
        <v>224</v>
      </c>
      <c r="I37" s="54">
        <f>(1-H37/H34)*100</f>
        <v>30.000000000000004</v>
      </c>
      <c r="J37" s="55">
        <f t="shared" si="3"/>
        <v>1.8181818181818077</v>
      </c>
      <c r="K37" s="56"/>
      <c r="L37" s="25"/>
      <c r="Q37">
        <v>30.000000000000004</v>
      </c>
      <c r="T37" s="55">
        <v>1.8181818181818077</v>
      </c>
    </row>
    <row r="38" spans="1:20" ht="31.5" x14ac:dyDescent="0.25">
      <c r="A38" s="117">
        <v>6</v>
      </c>
      <c r="B38" s="26"/>
      <c r="C38" s="12" t="s">
        <v>13</v>
      </c>
      <c r="D38" s="59">
        <v>625</v>
      </c>
      <c r="E38" s="44">
        <v>600</v>
      </c>
      <c r="F38" s="120" t="s">
        <v>14</v>
      </c>
      <c r="G38" s="71">
        <f t="shared" si="2"/>
        <v>625.79999999999995</v>
      </c>
      <c r="H38" s="59">
        <v>625</v>
      </c>
      <c r="I38" s="57"/>
      <c r="J38" s="51">
        <f t="shared" si="3"/>
        <v>4.1666666666666741</v>
      </c>
      <c r="K38" s="58"/>
      <c r="L38" s="25"/>
      <c r="T38" s="51">
        <v>4.1666666666666741</v>
      </c>
    </row>
    <row r="39" spans="1:20" ht="78.75" x14ac:dyDescent="0.25">
      <c r="A39" s="118"/>
      <c r="B39" s="28"/>
      <c r="C39" s="15" t="s">
        <v>66</v>
      </c>
      <c r="D39" s="3">
        <f>D38*0.7</f>
        <v>437.5</v>
      </c>
      <c r="E39" s="45">
        <v>540</v>
      </c>
      <c r="F39" s="111"/>
      <c r="G39" s="72">
        <f t="shared" si="2"/>
        <v>563.21999999999991</v>
      </c>
      <c r="H39" s="3">
        <f>H38*0.7</f>
        <v>437.5</v>
      </c>
      <c r="I39" s="43">
        <f>(1-H39/H38)*100</f>
        <v>30.000000000000004</v>
      </c>
      <c r="J39" s="42">
        <f t="shared" si="3"/>
        <v>-18.981481481481477</v>
      </c>
      <c r="L39" s="25"/>
      <c r="Q39">
        <v>30.000000000000004</v>
      </c>
      <c r="T39" s="42">
        <v>-18.981481481481477</v>
      </c>
    </row>
    <row r="40" spans="1:20" ht="16.5" thickBot="1" x14ac:dyDescent="0.3">
      <c r="A40" s="118"/>
      <c r="B40" s="28"/>
      <c r="C40" s="23" t="s">
        <v>48</v>
      </c>
      <c r="D40" s="3">
        <f>D38*0.7</f>
        <v>437.5</v>
      </c>
      <c r="E40" s="24">
        <v>600</v>
      </c>
      <c r="F40" s="111"/>
      <c r="G40" s="72">
        <f t="shared" si="2"/>
        <v>625.79999999999995</v>
      </c>
      <c r="H40" s="3">
        <f>H38*0.7</f>
        <v>437.5</v>
      </c>
      <c r="I40" s="43">
        <f>(1-H40/H38)*100</f>
        <v>30.000000000000004</v>
      </c>
      <c r="J40" s="42">
        <f t="shared" si="3"/>
        <v>-27.083333333333336</v>
      </c>
      <c r="L40" s="25"/>
      <c r="Q40">
        <v>30.000000000000004</v>
      </c>
      <c r="T40" s="42">
        <v>-27.083333333333336</v>
      </c>
    </row>
    <row r="41" spans="1:20" ht="48.75" customHeight="1" thickBot="1" x14ac:dyDescent="0.3">
      <c r="A41" s="128"/>
      <c r="B41" s="27"/>
      <c r="C41" s="13" t="s">
        <v>65</v>
      </c>
      <c r="D41" s="53">
        <f>D38*0.7</f>
        <v>437.5</v>
      </c>
      <c r="E41" s="14">
        <f>E38*0.9</f>
        <v>540</v>
      </c>
      <c r="F41" s="132"/>
      <c r="G41" s="73">
        <f t="shared" si="2"/>
        <v>563.21999999999991</v>
      </c>
      <c r="H41" s="53">
        <f>H38*0.7</f>
        <v>437.5</v>
      </c>
      <c r="I41" s="54">
        <f>(1-H41/H38)*100</f>
        <v>30.000000000000004</v>
      </c>
      <c r="J41" s="55">
        <f t="shared" si="3"/>
        <v>-18.981481481481477</v>
      </c>
      <c r="K41" s="56"/>
      <c r="L41" s="25"/>
      <c r="Q41">
        <v>30.000000000000004</v>
      </c>
      <c r="T41" s="55">
        <v>-18.981481481481477</v>
      </c>
    </row>
    <row r="42" spans="1:20" ht="48.75" customHeight="1" x14ac:dyDescent="0.25">
      <c r="A42" s="117">
        <v>7</v>
      </c>
      <c r="B42" s="26"/>
      <c r="C42" s="12" t="s">
        <v>15</v>
      </c>
      <c r="D42" s="49">
        <v>1050</v>
      </c>
      <c r="E42" s="44">
        <v>1000</v>
      </c>
      <c r="F42" s="120" t="s">
        <v>16</v>
      </c>
      <c r="G42" s="71">
        <f t="shared" si="2"/>
        <v>1043</v>
      </c>
      <c r="H42" s="49">
        <v>1050</v>
      </c>
      <c r="I42" s="57"/>
      <c r="J42" s="51">
        <f t="shared" si="3"/>
        <v>5.0000000000000044</v>
      </c>
      <c r="K42" s="58"/>
      <c r="L42" s="25"/>
      <c r="T42" s="51">
        <v>5.0000000000000044</v>
      </c>
    </row>
    <row r="43" spans="1:20" ht="78" customHeight="1" x14ac:dyDescent="0.25">
      <c r="A43" s="118"/>
      <c r="B43" s="28"/>
      <c r="C43" s="15" t="s">
        <v>66</v>
      </c>
      <c r="D43" s="3">
        <f>D42*0.7</f>
        <v>735</v>
      </c>
      <c r="E43" s="45">
        <v>900</v>
      </c>
      <c r="F43" s="111"/>
      <c r="G43" s="72">
        <f t="shared" si="2"/>
        <v>938.69999999999993</v>
      </c>
      <c r="H43" s="3">
        <f>H42*0.7</f>
        <v>735</v>
      </c>
      <c r="I43" s="43">
        <f>(1-H43/H42)*100</f>
        <v>30.000000000000004</v>
      </c>
      <c r="J43" s="42">
        <f t="shared" si="3"/>
        <v>-18.333333333333336</v>
      </c>
      <c r="L43" s="25"/>
      <c r="Q43">
        <v>30.000000000000004</v>
      </c>
      <c r="T43" s="42">
        <v>-18.333333333333336</v>
      </c>
    </row>
    <row r="44" spans="1:20" ht="48.75" customHeight="1" thickBot="1" x14ac:dyDescent="0.3">
      <c r="A44" s="118"/>
      <c r="B44" s="28"/>
      <c r="C44" s="23" t="s">
        <v>48</v>
      </c>
      <c r="D44" s="3">
        <f>D42*0.7</f>
        <v>735</v>
      </c>
      <c r="E44" s="24">
        <v>1000</v>
      </c>
      <c r="F44" s="111"/>
      <c r="G44" s="72">
        <f t="shared" si="2"/>
        <v>1043</v>
      </c>
      <c r="H44" s="3">
        <f>H42*0.7</f>
        <v>735</v>
      </c>
      <c r="I44" s="43">
        <f>(1-H44/H42)*100</f>
        <v>30.000000000000004</v>
      </c>
      <c r="J44" s="42">
        <f t="shared" si="3"/>
        <v>-26.5</v>
      </c>
      <c r="L44" s="25"/>
      <c r="Q44">
        <v>30.000000000000004</v>
      </c>
      <c r="T44" s="42">
        <v>-26.5</v>
      </c>
    </row>
    <row r="45" spans="1:20" ht="32.25" thickBot="1" x14ac:dyDescent="0.3">
      <c r="A45" s="128"/>
      <c r="B45" s="27"/>
      <c r="C45" s="13" t="s">
        <v>65</v>
      </c>
      <c r="D45" s="53">
        <f>D42*0.7</f>
        <v>735</v>
      </c>
      <c r="E45" s="14">
        <f>E42*0.9</f>
        <v>900</v>
      </c>
      <c r="F45" s="132"/>
      <c r="G45" s="73">
        <f t="shared" si="2"/>
        <v>938.69999999999993</v>
      </c>
      <c r="H45" s="53">
        <f>H42*0.7</f>
        <v>735</v>
      </c>
      <c r="I45" s="54">
        <f>(1-H45/H42)*100</f>
        <v>30.000000000000004</v>
      </c>
      <c r="J45" s="55">
        <f t="shared" si="3"/>
        <v>-18.333333333333336</v>
      </c>
      <c r="K45" s="56"/>
      <c r="L45" s="25"/>
      <c r="Q45">
        <v>30.000000000000004</v>
      </c>
      <c r="T45" s="55">
        <v>-18.333333333333336</v>
      </c>
    </row>
    <row r="46" spans="1:20" ht="44.25" customHeight="1" x14ac:dyDescent="0.25">
      <c r="A46" s="117">
        <v>8</v>
      </c>
      <c r="B46" s="26"/>
      <c r="C46" s="12" t="s">
        <v>17</v>
      </c>
      <c r="D46" s="49">
        <v>1250</v>
      </c>
      <c r="E46" s="44">
        <v>1200</v>
      </c>
      <c r="F46" s="120" t="s">
        <v>43</v>
      </c>
      <c r="G46" s="71">
        <f t="shared" si="2"/>
        <v>1251.5999999999999</v>
      </c>
      <c r="H46" s="49">
        <v>1250</v>
      </c>
      <c r="I46" s="57"/>
      <c r="J46" s="51">
        <f t="shared" si="3"/>
        <v>4.1666666666666741</v>
      </c>
      <c r="K46" s="58"/>
      <c r="L46" s="25"/>
      <c r="T46" s="51">
        <v>4.1666666666666741</v>
      </c>
    </row>
    <row r="47" spans="1:20" ht="78.75" customHeight="1" x14ac:dyDescent="0.25">
      <c r="A47" s="118"/>
      <c r="B47" s="28"/>
      <c r="C47" s="15" t="s">
        <v>66</v>
      </c>
      <c r="D47" s="3">
        <f>D46*0.7</f>
        <v>875</v>
      </c>
      <c r="E47" s="45">
        <v>1100</v>
      </c>
      <c r="F47" s="111"/>
      <c r="G47" s="72">
        <f t="shared" si="2"/>
        <v>1147.3</v>
      </c>
      <c r="H47" s="3">
        <f>H46*0.7</f>
        <v>875</v>
      </c>
      <c r="I47" s="43">
        <f>(1-H47/H46)*100</f>
        <v>30.000000000000004</v>
      </c>
      <c r="J47" s="42">
        <f t="shared" si="3"/>
        <v>-20.45454545454546</v>
      </c>
      <c r="L47" s="25"/>
      <c r="Q47">
        <v>30.000000000000004</v>
      </c>
      <c r="T47" s="42">
        <v>-20.45454545454546</v>
      </c>
    </row>
    <row r="48" spans="1:20" ht="16.5" thickBot="1" x14ac:dyDescent="0.3">
      <c r="A48" s="118"/>
      <c r="B48" s="28"/>
      <c r="C48" s="23" t="s">
        <v>48</v>
      </c>
      <c r="D48" s="3">
        <f>D46*0.7</f>
        <v>875</v>
      </c>
      <c r="E48" s="24">
        <v>1200</v>
      </c>
      <c r="F48" s="111"/>
      <c r="G48" s="72">
        <f t="shared" si="2"/>
        <v>1251.5999999999999</v>
      </c>
      <c r="H48" s="3">
        <f>H46*0.7</f>
        <v>875</v>
      </c>
      <c r="I48" s="43">
        <f>(1-H48/H46)*100</f>
        <v>30.000000000000004</v>
      </c>
      <c r="J48" s="42">
        <f t="shared" si="3"/>
        <v>-27.083333333333336</v>
      </c>
      <c r="L48" s="25"/>
      <c r="Q48">
        <v>30.000000000000004</v>
      </c>
      <c r="T48" s="42">
        <v>-27.083333333333336</v>
      </c>
    </row>
    <row r="49" spans="1:20" ht="54" customHeight="1" thickBot="1" x14ac:dyDescent="0.3">
      <c r="A49" s="128"/>
      <c r="B49" s="27"/>
      <c r="C49" s="13" t="s">
        <v>65</v>
      </c>
      <c r="D49" s="53">
        <f>D46*0.7</f>
        <v>875</v>
      </c>
      <c r="E49" s="14">
        <f>ROUND(E46*0.9166,0)</f>
        <v>1100</v>
      </c>
      <c r="F49" s="132"/>
      <c r="G49" s="73">
        <f t="shared" si="2"/>
        <v>1147.3</v>
      </c>
      <c r="H49" s="53">
        <f>H46*0.7</f>
        <v>875</v>
      </c>
      <c r="I49" s="54">
        <f>(1-H49/H46)*100</f>
        <v>30.000000000000004</v>
      </c>
      <c r="J49" s="55">
        <f t="shared" si="3"/>
        <v>-20.45454545454546</v>
      </c>
      <c r="K49" s="56"/>
      <c r="L49" s="25"/>
      <c r="Q49">
        <v>30.000000000000004</v>
      </c>
      <c r="T49" s="55">
        <v>-20.45454545454546</v>
      </c>
    </row>
    <row r="50" spans="1:20" ht="36.75" customHeight="1" x14ac:dyDescent="0.25">
      <c r="A50" s="121">
        <v>9</v>
      </c>
      <c r="B50" s="31"/>
      <c r="C50" s="122" t="s">
        <v>42</v>
      </c>
      <c r="D50" s="49">
        <v>840</v>
      </c>
      <c r="E50" s="44">
        <v>800</v>
      </c>
      <c r="F50" s="4" t="s">
        <v>18</v>
      </c>
      <c r="G50" s="71">
        <f t="shared" si="2"/>
        <v>834.4</v>
      </c>
      <c r="H50" s="49">
        <v>840</v>
      </c>
      <c r="I50" s="57"/>
      <c r="J50" s="51">
        <f t="shared" si="3"/>
        <v>5.0000000000000044</v>
      </c>
      <c r="K50" s="58"/>
      <c r="L50" s="25"/>
      <c r="T50" s="51">
        <v>5.0000000000000044</v>
      </c>
    </row>
    <row r="51" spans="1:20" ht="39" customHeight="1" thickBot="1" x14ac:dyDescent="0.3">
      <c r="A51" s="118"/>
      <c r="B51" s="28"/>
      <c r="C51" s="123"/>
      <c r="D51" s="3">
        <v>1260</v>
      </c>
      <c r="E51" s="45">
        <v>1200</v>
      </c>
      <c r="F51" s="6" t="s">
        <v>19</v>
      </c>
      <c r="G51" s="72">
        <f t="shared" si="2"/>
        <v>1251.5999999999999</v>
      </c>
      <c r="H51" s="3">
        <v>1260</v>
      </c>
      <c r="I51" s="43"/>
      <c r="J51" s="42">
        <f t="shared" si="3"/>
        <v>5.0000000000000044</v>
      </c>
      <c r="L51" s="25"/>
      <c r="T51" s="42">
        <v>5.0000000000000044</v>
      </c>
    </row>
    <row r="52" spans="1:20" ht="54.75" customHeight="1" x14ac:dyDescent="0.25">
      <c r="A52" s="118"/>
      <c r="B52" s="28"/>
      <c r="C52" s="114" t="s">
        <v>66</v>
      </c>
      <c r="D52" s="7">
        <f>D50*0.7024</f>
        <v>590.01600000000008</v>
      </c>
      <c r="E52" s="45">
        <v>720</v>
      </c>
      <c r="F52" s="4" t="s">
        <v>18</v>
      </c>
      <c r="G52" s="72">
        <f t="shared" si="2"/>
        <v>750.95999999999992</v>
      </c>
      <c r="H52" s="7">
        <f>H50*0.7024</f>
        <v>590.01600000000008</v>
      </c>
      <c r="I52" s="48">
        <f>(1-H52/H50)*100</f>
        <v>29.759999999999987</v>
      </c>
      <c r="J52" s="42">
        <f t="shared" si="3"/>
        <v>-18.05333333333332</v>
      </c>
      <c r="L52" s="25"/>
      <c r="Q52">
        <v>29.759999999999987</v>
      </c>
      <c r="T52" s="42">
        <v>-18.05333333333332</v>
      </c>
    </row>
    <row r="53" spans="1:20" ht="54.75" customHeight="1" thickBot="1" x14ac:dyDescent="0.3">
      <c r="A53" s="118"/>
      <c r="B53" s="28"/>
      <c r="C53" s="115"/>
      <c r="D53" s="7">
        <f>D51*0.6984</f>
        <v>879.98400000000004</v>
      </c>
      <c r="E53" s="45">
        <v>1080</v>
      </c>
      <c r="F53" s="6" t="s">
        <v>19</v>
      </c>
      <c r="G53" s="72">
        <f t="shared" si="2"/>
        <v>1126.4399999999998</v>
      </c>
      <c r="H53" s="7">
        <f>H51*0.6984</f>
        <v>879.98400000000004</v>
      </c>
      <c r="I53" s="48">
        <f>(1-H53/H51)*100</f>
        <v>30.159999999999997</v>
      </c>
      <c r="J53" s="42">
        <f t="shared" si="3"/>
        <v>-18.519999999999992</v>
      </c>
      <c r="L53" s="25"/>
      <c r="Q53">
        <v>30.159999999999997</v>
      </c>
      <c r="T53" s="42">
        <v>-18.519999999999992</v>
      </c>
    </row>
    <row r="54" spans="1:20" x14ac:dyDescent="0.25">
      <c r="A54" s="118"/>
      <c r="B54" s="28"/>
      <c r="C54" s="114" t="s">
        <v>48</v>
      </c>
      <c r="D54" s="7">
        <f>D52</f>
        <v>590.01600000000008</v>
      </c>
      <c r="E54" s="45">
        <v>800</v>
      </c>
      <c r="F54" s="4" t="s">
        <v>18</v>
      </c>
      <c r="G54" s="72">
        <f t="shared" si="2"/>
        <v>834.4</v>
      </c>
      <c r="H54" s="7">
        <f>H52</f>
        <v>590.01600000000008</v>
      </c>
      <c r="I54" s="48">
        <f>(1-H54/H50)*100</f>
        <v>29.759999999999987</v>
      </c>
      <c r="J54" s="42">
        <f t="shared" si="3"/>
        <v>-26.247999999999994</v>
      </c>
      <c r="L54" s="25"/>
      <c r="Q54">
        <v>29.759999999999987</v>
      </c>
      <c r="T54" s="42">
        <v>-26.247999999999994</v>
      </c>
    </row>
    <row r="55" spans="1:20" ht="16.5" thickBot="1" x14ac:dyDescent="0.3">
      <c r="A55" s="118"/>
      <c r="B55" s="28"/>
      <c r="C55" s="115"/>
      <c r="D55" s="7">
        <f>D53</f>
        <v>879.98400000000004</v>
      </c>
      <c r="E55" s="45">
        <v>1200</v>
      </c>
      <c r="F55" s="6" t="s">
        <v>19</v>
      </c>
      <c r="G55" s="72">
        <f t="shared" si="2"/>
        <v>1251.5999999999999</v>
      </c>
      <c r="H55" s="7">
        <f>H53</f>
        <v>879.98400000000004</v>
      </c>
      <c r="I55" s="48">
        <f>(1-H55/H51)*100</f>
        <v>30.159999999999997</v>
      </c>
      <c r="J55" s="42">
        <f t="shared" si="3"/>
        <v>-26.667999999999992</v>
      </c>
      <c r="L55" s="25"/>
      <c r="Q55">
        <v>30.159999999999997</v>
      </c>
      <c r="T55" s="42">
        <v>-26.667999999999992</v>
      </c>
    </row>
    <row r="56" spans="1:20" ht="32.25" customHeight="1" x14ac:dyDescent="0.25">
      <c r="A56" s="118"/>
      <c r="B56" s="28"/>
      <c r="C56" s="130" t="s">
        <v>65</v>
      </c>
      <c r="D56" s="7">
        <f>D52</f>
        <v>590.01600000000008</v>
      </c>
      <c r="E56" s="45">
        <v>720</v>
      </c>
      <c r="F56" s="4" t="s">
        <v>18</v>
      </c>
      <c r="G56" s="72">
        <f t="shared" si="2"/>
        <v>750.95999999999992</v>
      </c>
      <c r="H56" s="7">
        <f>H52</f>
        <v>590.01600000000008</v>
      </c>
      <c r="I56" s="48">
        <f>(1-H56/H50)*100</f>
        <v>29.759999999999987</v>
      </c>
      <c r="J56" s="42">
        <f t="shared" si="3"/>
        <v>-18.05333333333332</v>
      </c>
      <c r="L56" s="25"/>
      <c r="Q56">
        <v>29.759999999999987</v>
      </c>
      <c r="T56" s="42">
        <v>-18.05333333333332</v>
      </c>
    </row>
    <row r="57" spans="1:20" ht="24.75" customHeight="1" thickBot="1" x14ac:dyDescent="0.3">
      <c r="A57" s="119"/>
      <c r="B57" s="29"/>
      <c r="C57" s="131"/>
      <c r="D57" s="60">
        <f>D53</f>
        <v>879.98400000000004</v>
      </c>
      <c r="E57" s="14">
        <v>1080</v>
      </c>
      <c r="F57" s="5" t="s">
        <v>19</v>
      </c>
      <c r="G57" s="73">
        <f t="shared" si="2"/>
        <v>1126.4399999999998</v>
      </c>
      <c r="H57" s="60">
        <f>H53</f>
        <v>879.98400000000004</v>
      </c>
      <c r="I57" s="61">
        <f>(1-H57/H51)*100</f>
        <v>30.159999999999997</v>
      </c>
      <c r="J57" s="55">
        <f t="shared" si="3"/>
        <v>-18.519999999999992</v>
      </c>
      <c r="K57" s="56"/>
      <c r="L57" s="25"/>
      <c r="Q57">
        <v>30.159999999999997</v>
      </c>
      <c r="T57" s="55">
        <v>-18.519999999999992</v>
      </c>
    </row>
    <row r="58" spans="1:20" s="102" customFormat="1" ht="38.25" customHeight="1" thickBot="1" x14ac:dyDescent="0.3">
      <c r="A58" s="96" t="s">
        <v>35</v>
      </c>
      <c r="B58" s="97"/>
      <c r="C58" s="98" t="s">
        <v>6</v>
      </c>
      <c r="D58" s="97" t="s">
        <v>62</v>
      </c>
      <c r="E58" s="11" t="s">
        <v>52</v>
      </c>
      <c r="F58" s="99" t="s">
        <v>7</v>
      </c>
      <c r="G58" s="100" t="s">
        <v>59</v>
      </c>
      <c r="H58" s="97" t="s">
        <v>58</v>
      </c>
      <c r="I58" s="11" t="s">
        <v>51</v>
      </c>
      <c r="J58" s="11" t="s">
        <v>55</v>
      </c>
      <c r="K58" s="101"/>
      <c r="Q58" s="102" t="s">
        <v>51</v>
      </c>
      <c r="T58" s="11" t="s">
        <v>50</v>
      </c>
    </row>
    <row r="59" spans="1:20" ht="36" customHeight="1" x14ac:dyDescent="0.25">
      <c r="A59" s="117">
        <v>10</v>
      </c>
      <c r="B59" s="31"/>
      <c r="C59" s="122" t="s">
        <v>20</v>
      </c>
      <c r="D59" s="62">
        <v>12400</v>
      </c>
      <c r="E59" s="44">
        <f>10000+1800</f>
        <v>11800</v>
      </c>
      <c r="F59" s="4" t="s">
        <v>21</v>
      </c>
      <c r="G59" s="71">
        <f t="shared" ref="G59:G86" si="4">E59*1.043</f>
        <v>12307.4</v>
      </c>
      <c r="H59" s="62">
        <v>12400</v>
      </c>
      <c r="I59" s="57"/>
      <c r="J59" s="51">
        <f t="shared" ref="J59:J86" si="5">(H59/E59-1)*100</f>
        <v>5.0847457627118731</v>
      </c>
      <c r="K59" s="58"/>
      <c r="M59">
        <f>H59-E59</f>
        <v>600</v>
      </c>
      <c r="T59" s="51">
        <v>5.0847457627118731</v>
      </c>
    </row>
    <row r="60" spans="1:20" ht="52.5" customHeight="1" thickBot="1" x14ac:dyDescent="0.3">
      <c r="A60" s="126"/>
      <c r="B60" s="32"/>
      <c r="C60" s="124"/>
      <c r="D60" s="3">
        <v>5400</v>
      </c>
      <c r="E60" s="45">
        <f>3350+1800</f>
        <v>5150</v>
      </c>
      <c r="F60" s="6" t="s">
        <v>41</v>
      </c>
      <c r="G60" s="72">
        <f t="shared" si="4"/>
        <v>5371.45</v>
      </c>
      <c r="H60" s="3">
        <v>5400</v>
      </c>
      <c r="I60" s="43"/>
      <c r="J60" s="42">
        <f t="shared" si="5"/>
        <v>4.8543689320388328</v>
      </c>
      <c r="L60" s="25"/>
      <c r="M60">
        <f>H60-E60</f>
        <v>250</v>
      </c>
      <c r="T60" s="42">
        <v>4.8543689320388328</v>
      </c>
    </row>
    <row r="61" spans="1:20" ht="60" customHeight="1" x14ac:dyDescent="0.25">
      <c r="A61" s="126"/>
      <c r="B61" s="28"/>
      <c r="C61" s="113" t="s">
        <v>68</v>
      </c>
      <c r="D61" s="3">
        <v>11210</v>
      </c>
      <c r="E61" s="45">
        <v>11210</v>
      </c>
      <c r="F61" s="4" t="s">
        <v>21</v>
      </c>
      <c r="G61" s="72">
        <f t="shared" si="4"/>
        <v>11692.029999999999</v>
      </c>
      <c r="H61" s="3">
        <v>11210</v>
      </c>
      <c r="I61" s="48">
        <f>(1-H61/H59)*100</f>
        <v>9.5967741935483843</v>
      </c>
      <c r="J61" s="42">
        <f t="shared" si="5"/>
        <v>0</v>
      </c>
      <c r="L61" s="25"/>
      <c r="Q61">
        <v>9.5967741935483843</v>
      </c>
      <c r="T61" s="42">
        <v>0</v>
      </c>
    </row>
    <row r="62" spans="1:20" ht="52.5" customHeight="1" thickBot="1" x14ac:dyDescent="0.3">
      <c r="A62" s="126"/>
      <c r="B62" s="28"/>
      <c r="C62" s="113"/>
      <c r="D62" s="3">
        <v>4919</v>
      </c>
      <c r="E62" s="45">
        <v>4919</v>
      </c>
      <c r="F62" s="6" t="s">
        <v>41</v>
      </c>
      <c r="G62" s="72">
        <f t="shared" si="4"/>
        <v>5130.5169999999998</v>
      </c>
      <c r="H62" s="3">
        <v>4919</v>
      </c>
      <c r="I62" s="48">
        <f>(1-H62/H60)*100</f>
        <v>8.9074074074074083</v>
      </c>
      <c r="J62" s="42">
        <f t="shared" si="5"/>
        <v>0</v>
      </c>
      <c r="L62" s="25"/>
      <c r="Q62">
        <v>8.9074074074074083</v>
      </c>
      <c r="T62" s="42">
        <v>0</v>
      </c>
    </row>
    <row r="63" spans="1:20" x14ac:dyDescent="0.25">
      <c r="A63" s="126"/>
      <c r="B63" s="28"/>
      <c r="C63" s="114" t="s">
        <v>48</v>
      </c>
      <c r="D63" s="3">
        <f>D61</f>
        <v>11210</v>
      </c>
      <c r="E63" s="46">
        <f>10000+1800</f>
        <v>11800</v>
      </c>
      <c r="F63" s="4" t="s">
        <v>21</v>
      </c>
      <c r="G63" s="72">
        <f t="shared" si="4"/>
        <v>12307.4</v>
      </c>
      <c r="H63" s="3">
        <f>H61</f>
        <v>11210</v>
      </c>
      <c r="I63" s="48">
        <f>(1-H63/H59)*100</f>
        <v>9.5967741935483843</v>
      </c>
      <c r="J63" s="42">
        <f t="shared" si="5"/>
        <v>-5.0000000000000044</v>
      </c>
      <c r="L63" s="25"/>
      <c r="Q63">
        <v>9.5967741935483843</v>
      </c>
      <c r="T63" s="42">
        <v>-5.0000000000000044</v>
      </c>
    </row>
    <row r="64" spans="1:20" ht="48" thickBot="1" x14ac:dyDescent="0.3">
      <c r="A64" s="126"/>
      <c r="B64" s="28"/>
      <c r="C64" s="115"/>
      <c r="D64" s="3">
        <f>D62</f>
        <v>4919</v>
      </c>
      <c r="E64" s="45">
        <f>3350+1800</f>
        <v>5150</v>
      </c>
      <c r="F64" s="6" t="s">
        <v>41</v>
      </c>
      <c r="G64" s="72">
        <f t="shared" si="4"/>
        <v>5371.45</v>
      </c>
      <c r="H64" s="3">
        <f>H62</f>
        <v>4919</v>
      </c>
      <c r="I64" s="48">
        <f>(1-H64/H60)*100</f>
        <v>8.9074074074074083</v>
      </c>
      <c r="J64" s="42">
        <f t="shared" si="5"/>
        <v>-4.4854368932038868</v>
      </c>
      <c r="L64" s="25"/>
      <c r="Q64">
        <v>8.9074074074074083</v>
      </c>
      <c r="T64" s="42">
        <v>-4.4854368932038868</v>
      </c>
    </row>
    <row r="65" spans="1:20" ht="52.5" customHeight="1" x14ac:dyDescent="0.25">
      <c r="A65" s="126"/>
      <c r="B65" s="28"/>
      <c r="C65" s="130" t="s">
        <v>65</v>
      </c>
      <c r="D65" s="3">
        <f>D61</f>
        <v>11210</v>
      </c>
      <c r="E65" s="45">
        <v>11210</v>
      </c>
      <c r="F65" s="4" t="s">
        <v>21</v>
      </c>
      <c r="G65" s="72">
        <f t="shared" si="4"/>
        <v>11692.029999999999</v>
      </c>
      <c r="H65" s="3">
        <f>H61</f>
        <v>11210</v>
      </c>
      <c r="I65" s="48">
        <f>(1-H65/H59)*100</f>
        <v>9.5967741935483843</v>
      </c>
      <c r="J65" s="42">
        <f t="shared" si="5"/>
        <v>0</v>
      </c>
      <c r="L65" s="25"/>
      <c r="Q65">
        <v>9.5967741935483843</v>
      </c>
      <c r="T65" s="42">
        <v>0</v>
      </c>
    </row>
    <row r="66" spans="1:20" ht="52.5" customHeight="1" thickBot="1" x14ac:dyDescent="0.3">
      <c r="A66" s="128"/>
      <c r="B66" s="29"/>
      <c r="C66" s="131"/>
      <c r="D66" s="53">
        <v>4919</v>
      </c>
      <c r="E66" s="21">
        <v>4919</v>
      </c>
      <c r="F66" s="5" t="s">
        <v>41</v>
      </c>
      <c r="G66" s="73">
        <f t="shared" si="4"/>
        <v>5130.5169999999998</v>
      </c>
      <c r="H66" s="53">
        <v>4919</v>
      </c>
      <c r="I66" s="61">
        <f>(1-H66/H60)*100</f>
        <v>8.9074074074074083</v>
      </c>
      <c r="J66" s="55">
        <f t="shared" si="5"/>
        <v>0</v>
      </c>
      <c r="K66" s="56"/>
      <c r="L66" s="25"/>
      <c r="Q66">
        <v>8.9074074074074083</v>
      </c>
      <c r="T66" s="55">
        <v>0</v>
      </c>
    </row>
    <row r="67" spans="1:20" ht="70.5" customHeight="1" x14ac:dyDescent="0.25">
      <c r="A67" s="121">
        <v>11</v>
      </c>
      <c r="B67" s="31"/>
      <c r="C67" s="12" t="s">
        <v>22</v>
      </c>
      <c r="D67" s="49">
        <v>10750</v>
      </c>
      <c r="E67" s="44">
        <f>8500+1800</f>
        <v>10300</v>
      </c>
      <c r="F67" s="110" t="s">
        <v>21</v>
      </c>
      <c r="G67" s="71">
        <f t="shared" si="4"/>
        <v>10742.9</v>
      </c>
      <c r="H67" s="49">
        <v>10750</v>
      </c>
      <c r="I67" s="63"/>
      <c r="J67" s="51">
        <f t="shared" si="5"/>
        <v>4.3689320388349495</v>
      </c>
      <c r="K67" s="58"/>
      <c r="L67" s="25"/>
      <c r="T67" s="51">
        <v>4.3689320388349495</v>
      </c>
    </row>
    <row r="68" spans="1:20" ht="88.5" customHeight="1" x14ac:dyDescent="0.25">
      <c r="A68" s="118"/>
      <c r="B68" s="28"/>
      <c r="C68" s="15" t="s">
        <v>67</v>
      </c>
      <c r="D68" s="3">
        <v>9936</v>
      </c>
      <c r="E68" s="45">
        <v>9936</v>
      </c>
      <c r="F68" s="111"/>
      <c r="G68" s="72">
        <f t="shared" si="4"/>
        <v>10363.248</v>
      </c>
      <c r="H68" s="3">
        <v>9936</v>
      </c>
      <c r="I68" s="48">
        <f>(1-H68/H67)*100</f>
        <v>7.5720930232558104</v>
      </c>
      <c r="J68" s="42">
        <f t="shared" si="5"/>
        <v>0</v>
      </c>
      <c r="L68" s="25"/>
      <c r="Q68">
        <v>7.5720930232558104</v>
      </c>
      <c r="T68" s="42">
        <v>0</v>
      </c>
    </row>
    <row r="69" spans="1:20" ht="16.5" thickBot="1" x14ac:dyDescent="0.3">
      <c r="A69" s="118"/>
      <c r="B69" s="28"/>
      <c r="C69" s="23" t="s">
        <v>48</v>
      </c>
      <c r="D69" s="3">
        <v>9936</v>
      </c>
      <c r="E69" s="45">
        <v>10300</v>
      </c>
      <c r="F69" s="111"/>
      <c r="G69" s="72">
        <f t="shared" si="4"/>
        <v>10742.9</v>
      </c>
      <c r="H69" s="3">
        <v>9936</v>
      </c>
      <c r="I69" s="48">
        <f>(1-H69/H67)*100</f>
        <v>7.5720930232558104</v>
      </c>
      <c r="J69" s="42">
        <f t="shared" si="5"/>
        <v>-3.5339805825242765</v>
      </c>
      <c r="L69" s="25"/>
      <c r="Q69">
        <v>7.5720930232558104</v>
      </c>
      <c r="T69" s="42">
        <v>-3.5339805825242765</v>
      </c>
    </row>
    <row r="70" spans="1:20" ht="32.25" thickBot="1" x14ac:dyDescent="0.3">
      <c r="A70" s="119"/>
      <c r="B70" s="29"/>
      <c r="C70" s="13" t="s">
        <v>65</v>
      </c>
      <c r="D70" s="53">
        <v>9936</v>
      </c>
      <c r="E70" s="21">
        <v>9936</v>
      </c>
      <c r="F70" s="112"/>
      <c r="G70" s="73">
        <f t="shared" si="4"/>
        <v>10363.248</v>
      </c>
      <c r="H70" s="53">
        <v>9936</v>
      </c>
      <c r="I70" s="61">
        <f>(1-H70/H67)*100</f>
        <v>7.5720930232558104</v>
      </c>
      <c r="J70" s="55">
        <f t="shared" si="5"/>
        <v>0</v>
      </c>
      <c r="K70" s="56"/>
      <c r="L70" s="25"/>
      <c r="Q70">
        <v>7.5720930232558104</v>
      </c>
      <c r="T70" s="55">
        <v>0</v>
      </c>
    </row>
    <row r="71" spans="1:20" ht="31.5" x14ac:dyDescent="0.25">
      <c r="A71" s="121">
        <v>12</v>
      </c>
      <c r="B71" s="31"/>
      <c r="C71" s="12" t="s">
        <v>23</v>
      </c>
      <c r="D71" s="49">
        <v>1570</v>
      </c>
      <c r="E71" s="44">
        <v>1500</v>
      </c>
      <c r="F71" s="110" t="s">
        <v>24</v>
      </c>
      <c r="G71" s="71">
        <f t="shared" si="4"/>
        <v>1564.5</v>
      </c>
      <c r="H71" s="49">
        <v>1570</v>
      </c>
      <c r="I71" s="57"/>
      <c r="J71" s="51">
        <f t="shared" si="5"/>
        <v>4.6666666666666634</v>
      </c>
      <c r="K71" s="58"/>
      <c r="L71" s="25"/>
      <c r="T71" s="51">
        <v>4.6666666666666634</v>
      </c>
    </row>
    <row r="72" spans="1:20" ht="78.75" x14ac:dyDescent="0.25">
      <c r="A72" s="118"/>
      <c r="B72" s="28"/>
      <c r="C72" s="15" t="s">
        <v>67</v>
      </c>
      <c r="D72" s="3">
        <f>D71*0.7</f>
        <v>1099</v>
      </c>
      <c r="E72" s="45">
        <v>1350</v>
      </c>
      <c r="F72" s="111"/>
      <c r="G72" s="72">
        <f t="shared" si="4"/>
        <v>1408.05</v>
      </c>
      <c r="H72" s="3">
        <f>H71*0.7</f>
        <v>1099</v>
      </c>
      <c r="I72" s="43">
        <f>(1-H72/H71)*100</f>
        <v>30.000000000000004</v>
      </c>
      <c r="J72" s="42">
        <f t="shared" si="5"/>
        <v>-18.592592592592595</v>
      </c>
      <c r="L72" s="25"/>
      <c r="Q72">
        <v>30.000000000000004</v>
      </c>
      <c r="T72" s="42">
        <v>-18.592592592592595</v>
      </c>
    </row>
    <row r="73" spans="1:20" ht="16.5" thickBot="1" x14ac:dyDescent="0.3">
      <c r="A73" s="118"/>
      <c r="B73" s="28"/>
      <c r="C73" s="23" t="s">
        <v>48</v>
      </c>
      <c r="D73" s="3">
        <f>D72</f>
        <v>1099</v>
      </c>
      <c r="E73" s="45">
        <v>1500</v>
      </c>
      <c r="F73" s="111"/>
      <c r="G73" s="72">
        <f t="shared" si="4"/>
        <v>1564.5</v>
      </c>
      <c r="H73" s="3">
        <f>H72</f>
        <v>1099</v>
      </c>
      <c r="I73" s="43">
        <f>(1-H73/H71)*100</f>
        <v>30.000000000000004</v>
      </c>
      <c r="J73" s="42">
        <f t="shared" si="5"/>
        <v>-26.733333333333331</v>
      </c>
      <c r="L73" s="25"/>
      <c r="Q73">
        <v>30.000000000000004</v>
      </c>
      <c r="T73" s="42">
        <v>-26.733333333333331</v>
      </c>
    </row>
    <row r="74" spans="1:20" ht="32.25" thickBot="1" x14ac:dyDescent="0.3">
      <c r="A74" s="119"/>
      <c r="B74" s="29"/>
      <c r="C74" s="13" t="s">
        <v>65</v>
      </c>
      <c r="D74" s="53">
        <f>D72</f>
        <v>1099</v>
      </c>
      <c r="E74" s="21">
        <v>1350</v>
      </c>
      <c r="F74" s="112"/>
      <c r="G74" s="73">
        <f t="shared" si="4"/>
        <v>1408.05</v>
      </c>
      <c r="H74" s="53">
        <f>H72</f>
        <v>1099</v>
      </c>
      <c r="I74" s="54">
        <f>(1-H74/H71)*100</f>
        <v>30.000000000000004</v>
      </c>
      <c r="J74" s="55">
        <f t="shared" si="5"/>
        <v>-18.592592592592595</v>
      </c>
      <c r="K74" s="56"/>
      <c r="L74" s="25"/>
      <c r="Q74">
        <v>30.000000000000004</v>
      </c>
      <c r="T74" s="55">
        <v>-18.592592592592595</v>
      </c>
    </row>
    <row r="75" spans="1:20" ht="21" customHeight="1" x14ac:dyDescent="0.25">
      <c r="A75" s="117">
        <v>13</v>
      </c>
      <c r="B75" s="31"/>
      <c r="C75" s="122" t="s">
        <v>25</v>
      </c>
      <c r="D75" s="49">
        <v>1050</v>
      </c>
      <c r="E75" s="44">
        <v>1000</v>
      </c>
      <c r="F75" s="4" t="s">
        <v>26</v>
      </c>
      <c r="G75" s="71">
        <f t="shared" si="4"/>
        <v>1043</v>
      </c>
      <c r="H75" s="49">
        <v>1050</v>
      </c>
      <c r="I75" s="57"/>
      <c r="J75" s="51">
        <f t="shared" si="5"/>
        <v>5.0000000000000044</v>
      </c>
      <c r="K75" s="58"/>
      <c r="L75" s="25"/>
      <c r="T75" s="51">
        <v>5.0000000000000044</v>
      </c>
    </row>
    <row r="76" spans="1:20" ht="26.25" customHeight="1" x14ac:dyDescent="0.25">
      <c r="A76" s="126"/>
      <c r="B76" s="28"/>
      <c r="C76" s="123"/>
      <c r="D76" s="3">
        <v>1560</v>
      </c>
      <c r="E76" s="45">
        <v>1500</v>
      </c>
      <c r="F76" s="6" t="s">
        <v>27</v>
      </c>
      <c r="G76" s="72">
        <f t="shared" si="4"/>
        <v>1564.5</v>
      </c>
      <c r="H76" s="3">
        <v>1560</v>
      </c>
      <c r="I76" s="43"/>
      <c r="J76" s="42">
        <f t="shared" si="5"/>
        <v>4.0000000000000036</v>
      </c>
      <c r="L76" s="25"/>
      <c r="T76" s="42">
        <v>4.0000000000000036</v>
      </c>
    </row>
    <row r="77" spans="1:20" ht="21.75" customHeight="1" x14ac:dyDescent="0.25">
      <c r="A77" s="126"/>
      <c r="B77" s="32"/>
      <c r="C77" s="124"/>
      <c r="D77" s="3">
        <v>520</v>
      </c>
      <c r="E77" s="45">
        <v>500</v>
      </c>
      <c r="F77" s="6" t="s">
        <v>28</v>
      </c>
      <c r="G77" s="72">
        <f t="shared" si="4"/>
        <v>521.5</v>
      </c>
      <c r="H77" s="3">
        <v>520</v>
      </c>
      <c r="I77" s="43"/>
      <c r="J77" s="42">
        <f t="shared" si="5"/>
        <v>4.0000000000000036</v>
      </c>
      <c r="L77" s="25"/>
      <c r="T77" s="42">
        <v>4.0000000000000036</v>
      </c>
    </row>
    <row r="78" spans="1:20" ht="26.25" customHeight="1" x14ac:dyDescent="0.25">
      <c r="A78" s="126"/>
      <c r="B78" s="33"/>
      <c r="C78" s="114" t="s">
        <v>68</v>
      </c>
      <c r="D78" s="3">
        <f>D75*0.7</f>
        <v>735</v>
      </c>
      <c r="E78" s="16">
        <f>E75*0.9</f>
        <v>900</v>
      </c>
      <c r="F78" s="6" t="s">
        <v>26</v>
      </c>
      <c r="G78" s="72">
        <f t="shared" si="4"/>
        <v>938.69999999999993</v>
      </c>
      <c r="H78" s="3">
        <f>H75*0.7</f>
        <v>735</v>
      </c>
      <c r="I78" s="43">
        <f>(1-H78/H75)*100</f>
        <v>30.000000000000004</v>
      </c>
      <c r="J78" s="42">
        <f t="shared" si="5"/>
        <v>-18.333333333333336</v>
      </c>
      <c r="L78" s="25"/>
      <c r="Q78">
        <v>30.000000000000004</v>
      </c>
      <c r="T78" s="42">
        <v>-18.333333333333336</v>
      </c>
    </row>
    <row r="79" spans="1:20" ht="24.75" customHeight="1" x14ac:dyDescent="0.25">
      <c r="A79" s="126"/>
      <c r="B79" s="28"/>
      <c r="C79" s="130"/>
      <c r="D79" s="3">
        <f>D76*0.7</f>
        <v>1092</v>
      </c>
      <c r="E79" s="16">
        <f>E76*0.9</f>
        <v>1350</v>
      </c>
      <c r="F79" s="6" t="s">
        <v>27</v>
      </c>
      <c r="G79" s="72">
        <f t="shared" si="4"/>
        <v>1408.05</v>
      </c>
      <c r="H79" s="3">
        <f>H76*0.7</f>
        <v>1092</v>
      </c>
      <c r="I79" s="43">
        <f>100-H79/H76*100</f>
        <v>30</v>
      </c>
      <c r="J79" s="42">
        <f t="shared" si="5"/>
        <v>-19.111111111111111</v>
      </c>
      <c r="L79" s="25"/>
      <c r="Q79">
        <v>30</v>
      </c>
      <c r="T79" s="42">
        <v>-19.111111111111111</v>
      </c>
    </row>
    <row r="80" spans="1:20" ht="41.25" customHeight="1" x14ac:dyDescent="0.25">
      <c r="A80" s="127"/>
      <c r="B80" s="28"/>
      <c r="C80" s="115"/>
      <c r="D80" s="3">
        <f>D77*0.7</f>
        <v>364</v>
      </c>
      <c r="E80" s="37">
        <v>450</v>
      </c>
      <c r="F80" s="6" t="s">
        <v>28</v>
      </c>
      <c r="G80" s="72">
        <f t="shared" si="4"/>
        <v>469.34999999999997</v>
      </c>
      <c r="H80" s="3">
        <f>H77*0.7</f>
        <v>364</v>
      </c>
      <c r="I80" s="43">
        <f>100-H80/H77*100</f>
        <v>30</v>
      </c>
      <c r="J80" s="42">
        <f t="shared" si="5"/>
        <v>-19.111111111111111</v>
      </c>
      <c r="L80" s="25"/>
      <c r="Q80">
        <v>30</v>
      </c>
      <c r="T80" s="42">
        <v>-19.111111111111111</v>
      </c>
    </row>
    <row r="81" spans="1:20" ht="24.75" customHeight="1" x14ac:dyDescent="0.25">
      <c r="A81" s="127"/>
      <c r="B81" s="28"/>
      <c r="C81" s="130" t="s">
        <v>48</v>
      </c>
      <c r="D81" s="3">
        <f>D78</f>
        <v>735</v>
      </c>
      <c r="E81" s="37">
        <v>1000</v>
      </c>
      <c r="F81" s="6" t="s">
        <v>26</v>
      </c>
      <c r="G81" s="72">
        <f t="shared" si="4"/>
        <v>1043</v>
      </c>
      <c r="H81" s="3">
        <f>H78</f>
        <v>735</v>
      </c>
      <c r="I81" s="43">
        <f>(1-H81/H75)*100</f>
        <v>30.000000000000004</v>
      </c>
      <c r="J81" s="42">
        <f t="shared" si="5"/>
        <v>-26.5</v>
      </c>
      <c r="L81" s="25"/>
      <c r="Q81">
        <v>30.000000000000004</v>
      </c>
      <c r="T81" s="42">
        <v>-26.5</v>
      </c>
    </row>
    <row r="82" spans="1:20" ht="24.75" customHeight="1" x14ac:dyDescent="0.25">
      <c r="A82" s="127"/>
      <c r="B82" s="28"/>
      <c r="C82" s="130"/>
      <c r="D82" s="3">
        <f>D79</f>
        <v>1092</v>
      </c>
      <c r="E82" s="37">
        <v>1500</v>
      </c>
      <c r="F82" s="6" t="s">
        <v>27</v>
      </c>
      <c r="G82" s="72">
        <f t="shared" si="4"/>
        <v>1564.5</v>
      </c>
      <c r="H82" s="3">
        <f>H79</f>
        <v>1092</v>
      </c>
      <c r="I82" s="43">
        <f>100-H82/H76*100</f>
        <v>30</v>
      </c>
      <c r="J82" s="42">
        <f t="shared" si="5"/>
        <v>-27.200000000000003</v>
      </c>
      <c r="L82" s="25"/>
      <c r="Q82">
        <v>30</v>
      </c>
      <c r="T82" s="42">
        <v>-27.200000000000003</v>
      </c>
    </row>
    <row r="83" spans="1:20" ht="24.75" customHeight="1" x14ac:dyDescent="0.25">
      <c r="A83" s="127"/>
      <c r="B83" s="28"/>
      <c r="C83" s="115"/>
      <c r="D83" s="3">
        <f>D80</f>
        <v>364</v>
      </c>
      <c r="E83" s="37">
        <v>500</v>
      </c>
      <c r="F83" s="6" t="s">
        <v>28</v>
      </c>
      <c r="G83" s="72">
        <f t="shared" si="4"/>
        <v>521.5</v>
      </c>
      <c r="H83" s="3">
        <f>H80</f>
        <v>364</v>
      </c>
      <c r="I83" s="43">
        <f>100-H83/H77*100</f>
        <v>30</v>
      </c>
      <c r="J83" s="42">
        <f t="shared" si="5"/>
        <v>-27.200000000000003</v>
      </c>
      <c r="L83" s="25"/>
      <c r="Q83">
        <v>30</v>
      </c>
      <c r="T83" s="42">
        <v>-27.200000000000003</v>
      </c>
    </row>
    <row r="84" spans="1:20" ht="24.75" customHeight="1" x14ac:dyDescent="0.25">
      <c r="A84" s="127"/>
      <c r="B84" s="28"/>
      <c r="C84" s="114" t="s">
        <v>65</v>
      </c>
      <c r="D84" s="3">
        <f>D78</f>
        <v>735</v>
      </c>
      <c r="E84" s="16">
        <v>900</v>
      </c>
      <c r="F84" s="6" t="s">
        <v>26</v>
      </c>
      <c r="G84" s="72">
        <f t="shared" si="4"/>
        <v>938.69999999999993</v>
      </c>
      <c r="H84" s="3">
        <f>H78</f>
        <v>735</v>
      </c>
      <c r="I84" s="43">
        <f>(1-H84/H75)*100</f>
        <v>30.000000000000004</v>
      </c>
      <c r="J84" s="42">
        <f t="shared" si="5"/>
        <v>-18.333333333333336</v>
      </c>
      <c r="L84" s="25"/>
      <c r="Q84">
        <v>30.000000000000004</v>
      </c>
      <c r="T84" s="42">
        <v>-18.333333333333336</v>
      </c>
    </row>
    <row r="85" spans="1:20" ht="24.75" customHeight="1" x14ac:dyDescent="0.25">
      <c r="A85" s="127"/>
      <c r="B85" s="28"/>
      <c r="C85" s="130"/>
      <c r="D85" s="3">
        <f>D79</f>
        <v>1092</v>
      </c>
      <c r="E85" s="16">
        <v>1350</v>
      </c>
      <c r="F85" s="6" t="s">
        <v>27</v>
      </c>
      <c r="G85" s="72">
        <f t="shared" si="4"/>
        <v>1408.05</v>
      </c>
      <c r="H85" s="3">
        <f>H79</f>
        <v>1092</v>
      </c>
      <c r="I85" s="43">
        <f>100-H85/H76*100</f>
        <v>30</v>
      </c>
      <c r="J85" s="42">
        <f t="shared" si="5"/>
        <v>-19.111111111111111</v>
      </c>
      <c r="L85" s="25"/>
      <c r="Q85">
        <v>30</v>
      </c>
      <c r="T85" s="42">
        <v>-19.111111111111111</v>
      </c>
    </row>
    <row r="86" spans="1:20" ht="25.5" customHeight="1" thickBot="1" x14ac:dyDescent="0.3">
      <c r="A86" s="128"/>
      <c r="B86" s="29"/>
      <c r="C86" s="131"/>
      <c r="D86" s="53">
        <f>D80</f>
        <v>364</v>
      </c>
      <c r="E86" s="14">
        <v>450</v>
      </c>
      <c r="F86" s="5" t="s">
        <v>28</v>
      </c>
      <c r="G86" s="73">
        <f t="shared" si="4"/>
        <v>469.34999999999997</v>
      </c>
      <c r="H86" s="53">
        <f>H80</f>
        <v>364</v>
      </c>
      <c r="I86" s="54">
        <f>100-H86/H77*100</f>
        <v>30</v>
      </c>
      <c r="J86" s="55">
        <f t="shared" si="5"/>
        <v>-19.111111111111111</v>
      </c>
      <c r="K86" s="56"/>
      <c r="L86" s="25"/>
      <c r="Q86">
        <v>30</v>
      </c>
      <c r="T86" s="55">
        <v>-19.111111111111111</v>
      </c>
    </row>
    <row r="87" spans="1:20" s="102" customFormat="1" ht="38.25" hidden="1" customHeight="1" thickBot="1" x14ac:dyDescent="0.3">
      <c r="A87" s="96" t="s">
        <v>35</v>
      </c>
      <c r="B87" s="97"/>
      <c r="C87" s="98" t="s">
        <v>6</v>
      </c>
      <c r="D87" s="97" t="s">
        <v>62</v>
      </c>
      <c r="E87" s="11" t="s">
        <v>52</v>
      </c>
      <c r="F87" s="99" t="s">
        <v>7</v>
      </c>
      <c r="G87" s="100" t="s">
        <v>59</v>
      </c>
      <c r="H87" s="97" t="s">
        <v>58</v>
      </c>
      <c r="I87" s="11" t="s">
        <v>51</v>
      </c>
      <c r="J87" s="11" t="s">
        <v>55</v>
      </c>
      <c r="K87" s="101"/>
      <c r="Q87" s="102" t="s">
        <v>51</v>
      </c>
      <c r="T87" s="11" t="s">
        <v>50</v>
      </c>
    </row>
    <row r="88" spans="1:20" ht="47.25" customHeight="1" x14ac:dyDescent="0.25">
      <c r="A88" s="117">
        <v>14</v>
      </c>
      <c r="B88" s="31"/>
      <c r="C88" s="18" t="s">
        <v>36</v>
      </c>
      <c r="D88" s="49">
        <v>105</v>
      </c>
      <c r="E88" s="44">
        <v>100</v>
      </c>
      <c r="F88" s="120" t="s">
        <v>29</v>
      </c>
      <c r="G88" s="71">
        <f t="shared" ref="G88:G103" si="6">E88*1.043</f>
        <v>104.3</v>
      </c>
      <c r="H88" s="49">
        <v>105</v>
      </c>
      <c r="I88" s="57"/>
      <c r="J88" s="51">
        <f t="shared" ref="J88:J103" si="7">(H88/E88-1)*100</f>
        <v>5.0000000000000044</v>
      </c>
      <c r="K88" s="58"/>
      <c r="L88" s="25"/>
      <c r="T88" s="51">
        <v>5.0000000000000044</v>
      </c>
    </row>
    <row r="89" spans="1:20" ht="80.25" customHeight="1" x14ac:dyDescent="0.25">
      <c r="A89" s="125"/>
      <c r="B89" s="28"/>
      <c r="C89" s="15" t="s">
        <v>67</v>
      </c>
      <c r="D89" s="3">
        <v>70</v>
      </c>
      <c r="E89" s="46">
        <f>E88*0.9</f>
        <v>90</v>
      </c>
      <c r="F89" s="129"/>
      <c r="G89" s="72">
        <f t="shared" si="6"/>
        <v>93.86999999999999</v>
      </c>
      <c r="H89" s="3">
        <v>70</v>
      </c>
      <c r="I89" s="43">
        <f>(1-H89/H88)*100</f>
        <v>33.333333333333336</v>
      </c>
      <c r="J89" s="42">
        <f t="shared" si="7"/>
        <v>-22.222222222222221</v>
      </c>
      <c r="L89" s="25"/>
      <c r="Q89">
        <v>33.333333333333336</v>
      </c>
      <c r="T89" s="42">
        <v>-22.222222222222221</v>
      </c>
    </row>
    <row r="90" spans="1:20" ht="16.5" thickBot="1" x14ac:dyDescent="0.3">
      <c r="A90" s="125"/>
      <c r="B90" s="28"/>
      <c r="C90" s="23" t="s">
        <v>48</v>
      </c>
      <c r="D90" s="3">
        <v>70</v>
      </c>
      <c r="E90" s="46">
        <v>100</v>
      </c>
      <c r="F90" s="129"/>
      <c r="G90" s="72">
        <f t="shared" si="6"/>
        <v>104.3</v>
      </c>
      <c r="H90" s="3">
        <v>70</v>
      </c>
      <c r="I90" s="43">
        <f>(1-H90/H88)*100</f>
        <v>33.333333333333336</v>
      </c>
      <c r="J90" s="42">
        <f t="shared" si="7"/>
        <v>-30.000000000000004</v>
      </c>
      <c r="L90" s="25"/>
      <c r="Q90">
        <v>33.333333333333336</v>
      </c>
      <c r="T90" s="42">
        <v>-30.000000000000004</v>
      </c>
    </row>
    <row r="91" spans="1:20" ht="32.25" thickBot="1" x14ac:dyDescent="0.3">
      <c r="A91" s="125"/>
      <c r="B91" s="28"/>
      <c r="C91" s="13" t="s">
        <v>65</v>
      </c>
      <c r="D91" s="3">
        <v>50</v>
      </c>
      <c r="E91" s="46">
        <v>50</v>
      </c>
      <c r="F91" s="129"/>
      <c r="G91" s="72">
        <f t="shared" si="6"/>
        <v>52.15</v>
      </c>
      <c r="H91" s="3">
        <v>50</v>
      </c>
      <c r="I91" s="43">
        <f>(1-H91/H88)*100</f>
        <v>52.380952380952387</v>
      </c>
      <c r="J91" s="42">
        <f t="shared" si="7"/>
        <v>0</v>
      </c>
      <c r="L91" s="25"/>
      <c r="Q91">
        <v>52.380952380952387</v>
      </c>
      <c r="T91" s="42">
        <v>0</v>
      </c>
    </row>
    <row r="92" spans="1:20" ht="47.25" x14ac:dyDescent="0.25">
      <c r="A92" s="126"/>
      <c r="B92" s="28"/>
      <c r="C92" s="19" t="s">
        <v>36</v>
      </c>
      <c r="D92" s="3">
        <v>210</v>
      </c>
      <c r="E92" s="45">
        <v>200</v>
      </c>
      <c r="F92" s="144" t="s">
        <v>37</v>
      </c>
      <c r="G92" s="72">
        <f t="shared" si="6"/>
        <v>208.6</v>
      </c>
      <c r="H92" s="3">
        <v>210</v>
      </c>
      <c r="I92" s="43"/>
      <c r="J92" s="42">
        <f t="shared" si="7"/>
        <v>5.0000000000000044</v>
      </c>
      <c r="L92" s="25"/>
      <c r="T92" s="42">
        <v>5.0000000000000044</v>
      </c>
    </row>
    <row r="93" spans="1:20" ht="78.75" x14ac:dyDescent="0.25">
      <c r="A93" s="127"/>
      <c r="B93" s="28"/>
      <c r="C93" s="15" t="s">
        <v>67</v>
      </c>
      <c r="D93" s="3">
        <v>145</v>
      </c>
      <c r="E93" s="47">
        <f>E92*0.9</f>
        <v>180</v>
      </c>
      <c r="F93" s="145"/>
      <c r="G93" s="72">
        <f t="shared" si="6"/>
        <v>187.73999999999998</v>
      </c>
      <c r="H93" s="3">
        <v>145</v>
      </c>
      <c r="I93" s="43">
        <f>(1-H93/H92)*100</f>
        <v>30.952380952380953</v>
      </c>
      <c r="J93" s="42">
        <f t="shared" si="7"/>
        <v>-19.444444444444443</v>
      </c>
      <c r="L93" s="25"/>
      <c r="Q93">
        <v>30.952380952380953</v>
      </c>
      <c r="T93" s="42">
        <v>-19.444444444444443</v>
      </c>
    </row>
    <row r="94" spans="1:20" ht="16.5" thickBot="1" x14ac:dyDescent="0.3">
      <c r="A94" s="127"/>
      <c r="B94" s="28"/>
      <c r="C94" s="23" t="s">
        <v>48</v>
      </c>
      <c r="D94" s="3">
        <v>145</v>
      </c>
      <c r="E94" s="47">
        <v>200</v>
      </c>
      <c r="F94" s="145"/>
      <c r="G94" s="72">
        <f t="shared" si="6"/>
        <v>208.6</v>
      </c>
      <c r="H94" s="3">
        <v>145</v>
      </c>
      <c r="I94" s="43">
        <f>(1-H94/H92)*100</f>
        <v>30.952380952380953</v>
      </c>
      <c r="J94" s="42">
        <f t="shared" si="7"/>
        <v>-27.500000000000004</v>
      </c>
      <c r="L94" s="25"/>
      <c r="Q94">
        <v>30.952380952380953</v>
      </c>
      <c r="T94" s="42">
        <v>-27.500000000000004</v>
      </c>
    </row>
    <row r="95" spans="1:20" ht="32.25" thickBot="1" x14ac:dyDescent="0.3">
      <c r="A95" s="128"/>
      <c r="B95" s="29"/>
      <c r="C95" s="13" t="s">
        <v>65</v>
      </c>
      <c r="D95" s="53">
        <v>115</v>
      </c>
      <c r="E95" s="21">
        <v>110</v>
      </c>
      <c r="F95" s="132"/>
      <c r="G95" s="73">
        <f t="shared" si="6"/>
        <v>114.72999999999999</v>
      </c>
      <c r="H95" s="53">
        <v>115</v>
      </c>
      <c r="I95" s="54">
        <f>(1-H95/H92)*100</f>
        <v>45.238095238095234</v>
      </c>
      <c r="J95" s="55">
        <f t="shared" si="7"/>
        <v>4.5454545454545414</v>
      </c>
      <c r="K95" s="56"/>
      <c r="L95" s="25"/>
      <c r="Q95">
        <v>45.238095238095234</v>
      </c>
      <c r="T95" s="55">
        <v>4.5454545454545414</v>
      </c>
    </row>
    <row r="96" spans="1:20" ht="25.5" customHeight="1" x14ac:dyDescent="0.25">
      <c r="A96" s="117">
        <v>15</v>
      </c>
      <c r="B96" s="26"/>
      <c r="C96" s="12" t="s">
        <v>38</v>
      </c>
      <c r="D96" s="49">
        <v>50</v>
      </c>
      <c r="E96" s="44">
        <v>50</v>
      </c>
      <c r="F96" s="120" t="s">
        <v>30</v>
      </c>
      <c r="G96" s="71">
        <f t="shared" si="6"/>
        <v>52.15</v>
      </c>
      <c r="H96" s="49">
        <v>50</v>
      </c>
      <c r="I96" s="57"/>
      <c r="J96" s="51">
        <f t="shared" si="7"/>
        <v>0</v>
      </c>
      <c r="K96" s="58"/>
      <c r="L96" s="25"/>
      <c r="T96" s="51">
        <v>0</v>
      </c>
    </row>
    <row r="97" spans="1:20" ht="81.75" customHeight="1" x14ac:dyDescent="0.25">
      <c r="A97" s="118"/>
      <c r="B97" s="28"/>
      <c r="C97" s="15" t="s">
        <v>67</v>
      </c>
      <c r="D97" s="3">
        <v>25</v>
      </c>
      <c r="E97" s="45">
        <v>25</v>
      </c>
      <c r="F97" s="111"/>
      <c r="G97" s="72">
        <f t="shared" si="6"/>
        <v>26.074999999999999</v>
      </c>
      <c r="H97" s="3">
        <v>25</v>
      </c>
      <c r="I97" s="43">
        <f>(1-H97/H96)*100</f>
        <v>50</v>
      </c>
      <c r="J97" s="42">
        <f t="shared" si="7"/>
        <v>0</v>
      </c>
      <c r="L97" s="25"/>
      <c r="Q97">
        <v>50</v>
      </c>
      <c r="T97" s="42">
        <v>0</v>
      </c>
    </row>
    <row r="98" spans="1:20" ht="25.5" customHeight="1" thickBot="1" x14ac:dyDescent="0.3">
      <c r="A98" s="118"/>
      <c r="B98" s="28"/>
      <c r="C98" s="23" t="s">
        <v>48</v>
      </c>
      <c r="D98" s="3">
        <v>0</v>
      </c>
      <c r="E98" s="24">
        <v>50</v>
      </c>
      <c r="F98" s="111"/>
      <c r="G98" s="72">
        <f t="shared" si="6"/>
        <v>52.15</v>
      </c>
      <c r="H98" s="3">
        <v>0</v>
      </c>
      <c r="I98" s="43">
        <f>(1-H98/H96)*100</f>
        <v>100</v>
      </c>
      <c r="J98" s="42">
        <f t="shared" si="7"/>
        <v>-100</v>
      </c>
      <c r="L98" s="25"/>
      <c r="Q98">
        <v>100</v>
      </c>
      <c r="T98" s="42">
        <v>-100</v>
      </c>
    </row>
    <row r="99" spans="1:20" ht="51.75" customHeight="1" thickBot="1" x14ac:dyDescent="0.3">
      <c r="A99" s="128"/>
      <c r="B99" s="27"/>
      <c r="C99" s="13" t="s">
        <v>65</v>
      </c>
      <c r="D99" s="53">
        <v>0</v>
      </c>
      <c r="E99" s="21">
        <f>E96*0.5</f>
        <v>25</v>
      </c>
      <c r="F99" s="132"/>
      <c r="G99" s="73">
        <f t="shared" si="6"/>
        <v>26.074999999999999</v>
      </c>
      <c r="H99" s="53">
        <v>0</v>
      </c>
      <c r="I99" s="54">
        <f>(1-H99/H96)*100</f>
        <v>100</v>
      </c>
      <c r="J99" s="55">
        <f t="shared" si="7"/>
        <v>-100</v>
      </c>
      <c r="K99" s="56"/>
      <c r="L99" s="25"/>
      <c r="Q99">
        <v>100</v>
      </c>
      <c r="T99" s="55">
        <v>-100</v>
      </c>
    </row>
    <row r="100" spans="1:20" ht="30.75" customHeight="1" x14ac:dyDescent="0.25">
      <c r="A100" s="117">
        <v>16</v>
      </c>
      <c r="B100" s="26"/>
      <c r="C100" s="12" t="s">
        <v>40</v>
      </c>
      <c r="D100" s="49">
        <v>2080</v>
      </c>
      <c r="E100" s="44">
        <v>2000</v>
      </c>
      <c r="F100" s="120" t="s">
        <v>39</v>
      </c>
      <c r="G100" s="71">
        <f t="shared" si="6"/>
        <v>2086</v>
      </c>
      <c r="H100" s="49">
        <v>2080</v>
      </c>
      <c r="I100" s="57"/>
      <c r="J100" s="51">
        <f t="shared" si="7"/>
        <v>4.0000000000000036</v>
      </c>
      <c r="K100" s="58"/>
      <c r="L100" s="25"/>
      <c r="T100" s="51">
        <v>4.0000000000000036</v>
      </c>
    </row>
    <row r="101" spans="1:20" ht="81" customHeight="1" x14ac:dyDescent="0.25">
      <c r="A101" s="118"/>
      <c r="B101" s="28"/>
      <c r="C101" s="15" t="s">
        <v>67</v>
      </c>
      <c r="D101" s="3">
        <f>D100*0.7</f>
        <v>1456</v>
      </c>
      <c r="E101" s="24">
        <v>1900</v>
      </c>
      <c r="F101" s="111"/>
      <c r="G101" s="72">
        <f t="shared" si="6"/>
        <v>1981.6999999999998</v>
      </c>
      <c r="H101" s="3">
        <f>H100*0.7</f>
        <v>1456</v>
      </c>
      <c r="I101" s="43">
        <f>(1-H101/H100)*100</f>
        <v>30.000000000000004</v>
      </c>
      <c r="J101" s="42">
        <f t="shared" si="7"/>
        <v>-23.368421052631582</v>
      </c>
      <c r="L101" s="25"/>
      <c r="Q101">
        <v>30.000000000000004</v>
      </c>
      <c r="T101" s="42">
        <v>-23.368421052631582</v>
      </c>
    </row>
    <row r="102" spans="1:20" ht="30.75" customHeight="1" thickBot="1" x14ac:dyDescent="0.3">
      <c r="A102" s="118"/>
      <c r="B102" s="28"/>
      <c r="C102" s="23" t="s">
        <v>48</v>
      </c>
      <c r="D102" s="3">
        <f>D101</f>
        <v>1456</v>
      </c>
      <c r="E102" s="45">
        <v>2000</v>
      </c>
      <c r="F102" s="111"/>
      <c r="G102" s="74">
        <f t="shared" si="6"/>
        <v>2086</v>
      </c>
      <c r="H102" s="3">
        <f>H101</f>
        <v>1456</v>
      </c>
      <c r="I102" s="43">
        <f>(1-H102/H100)*100</f>
        <v>30.000000000000004</v>
      </c>
      <c r="J102" s="42">
        <f t="shared" si="7"/>
        <v>-27.200000000000003</v>
      </c>
      <c r="L102" s="25"/>
      <c r="Q102">
        <v>30.000000000000004</v>
      </c>
      <c r="T102" s="42">
        <v>-27.200000000000003</v>
      </c>
    </row>
    <row r="103" spans="1:20" ht="30.75" customHeight="1" thickBot="1" x14ac:dyDescent="0.3">
      <c r="A103" s="119"/>
      <c r="B103" s="29"/>
      <c r="C103" s="13" t="s">
        <v>65</v>
      </c>
      <c r="D103" s="53">
        <f>D101</f>
        <v>1456</v>
      </c>
      <c r="E103" s="64">
        <v>1900</v>
      </c>
      <c r="F103" s="112"/>
      <c r="G103" s="95">
        <f t="shared" si="6"/>
        <v>1981.6999999999998</v>
      </c>
      <c r="H103" s="53">
        <f>H101</f>
        <v>1456</v>
      </c>
      <c r="I103" s="54">
        <f>(1-H103/H100)*100</f>
        <v>30.000000000000004</v>
      </c>
      <c r="J103" s="55">
        <f t="shared" si="7"/>
        <v>-23.368421052631582</v>
      </c>
      <c r="K103" s="56"/>
      <c r="L103" s="25"/>
      <c r="Q103">
        <v>30.000000000000004</v>
      </c>
      <c r="T103" s="55">
        <v>-23.368421052631582</v>
      </c>
    </row>
    <row r="104" spans="1:20" ht="16.5" thickBot="1" x14ac:dyDescent="0.3">
      <c r="A104" s="116" t="s">
        <v>61</v>
      </c>
      <c r="B104" s="116"/>
      <c r="C104" s="116"/>
      <c r="D104" s="116"/>
      <c r="E104" s="116"/>
      <c r="F104" s="116"/>
      <c r="G104" s="116"/>
      <c r="H104" s="116"/>
      <c r="I104" s="116"/>
      <c r="J104" s="116"/>
    </row>
    <row r="105" spans="1:20" ht="31.5" x14ac:dyDescent="0.25">
      <c r="A105" s="107"/>
      <c r="B105" s="83"/>
      <c r="C105" s="84" t="s">
        <v>56</v>
      </c>
      <c r="D105" s="50">
        <v>400</v>
      </c>
      <c r="E105" s="85" t="s">
        <v>57</v>
      </c>
      <c r="F105" s="110" t="s">
        <v>8</v>
      </c>
      <c r="G105" s="86" t="s">
        <v>57</v>
      </c>
      <c r="H105" s="50">
        <v>400</v>
      </c>
      <c r="I105" s="57"/>
      <c r="J105" s="87" t="s">
        <v>57</v>
      </c>
    </row>
    <row r="106" spans="1:20" ht="78.75" x14ac:dyDescent="0.25">
      <c r="A106" s="108"/>
      <c r="B106" s="80"/>
      <c r="C106" s="15" t="s">
        <v>67</v>
      </c>
      <c r="D106" s="82">
        <f>D105*0.9</f>
        <v>360</v>
      </c>
      <c r="E106" s="16" t="s">
        <v>57</v>
      </c>
      <c r="F106" s="111"/>
      <c r="G106" s="81" t="s">
        <v>57</v>
      </c>
      <c r="H106" s="82">
        <v>360</v>
      </c>
      <c r="I106" s="43">
        <f>(1-H106/H105)*100</f>
        <v>9.9999999999999982</v>
      </c>
      <c r="J106" s="88" t="s">
        <v>57</v>
      </c>
    </row>
    <row r="107" spans="1:20" ht="16.5" thickBot="1" x14ac:dyDescent="0.3">
      <c r="A107" s="108"/>
      <c r="B107" s="80"/>
      <c r="C107" s="23" t="s">
        <v>48</v>
      </c>
      <c r="D107" s="82">
        <v>280</v>
      </c>
      <c r="E107" s="16" t="s">
        <v>57</v>
      </c>
      <c r="F107" s="111"/>
      <c r="G107" s="81" t="s">
        <v>57</v>
      </c>
      <c r="H107" s="82">
        <v>280</v>
      </c>
      <c r="I107" s="43">
        <f>(1-H107/H105)*100</f>
        <v>30.000000000000004</v>
      </c>
      <c r="J107" s="88" t="s">
        <v>57</v>
      </c>
    </row>
    <row r="108" spans="1:20" ht="32.25" thickBot="1" x14ac:dyDescent="0.3">
      <c r="A108" s="109"/>
      <c r="B108" s="89"/>
      <c r="C108" s="13" t="s">
        <v>65</v>
      </c>
      <c r="D108" s="91">
        <v>280</v>
      </c>
      <c r="E108" s="14" t="s">
        <v>57</v>
      </c>
      <c r="F108" s="112"/>
      <c r="G108" s="90" t="s">
        <v>57</v>
      </c>
      <c r="H108" s="91">
        <v>280</v>
      </c>
      <c r="I108" s="54">
        <f>(1-H108/H105)*100</f>
        <v>30.000000000000004</v>
      </c>
      <c r="J108" s="92" t="s">
        <v>57</v>
      </c>
    </row>
    <row r="109" spans="1:20" ht="47.25" x14ac:dyDescent="0.25">
      <c r="A109" s="107"/>
      <c r="B109" s="83"/>
      <c r="C109" s="84" t="s">
        <v>60</v>
      </c>
      <c r="D109" s="50">
        <v>900</v>
      </c>
      <c r="E109" s="85" t="s">
        <v>57</v>
      </c>
      <c r="F109" s="110" t="s">
        <v>8</v>
      </c>
      <c r="G109" s="86" t="s">
        <v>57</v>
      </c>
      <c r="H109" s="50">
        <v>900</v>
      </c>
      <c r="I109" s="57"/>
      <c r="J109" s="87" t="s">
        <v>57</v>
      </c>
    </row>
    <row r="110" spans="1:20" ht="78.75" x14ac:dyDescent="0.25">
      <c r="A110" s="108"/>
      <c r="B110" s="80"/>
      <c r="C110" s="15" t="s">
        <v>67</v>
      </c>
      <c r="D110" s="82">
        <f>D109*0.9</f>
        <v>810</v>
      </c>
      <c r="E110" s="16" t="s">
        <v>57</v>
      </c>
      <c r="F110" s="111"/>
      <c r="G110" s="81" t="s">
        <v>57</v>
      </c>
      <c r="H110" s="82">
        <f>H109*0.9</f>
        <v>810</v>
      </c>
      <c r="I110" s="43">
        <f>(1-H110/H109)*100</f>
        <v>9.9999999999999982</v>
      </c>
      <c r="J110" s="88" t="s">
        <v>57</v>
      </c>
    </row>
    <row r="111" spans="1:20" ht="16.5" thickBot="1" x14ac:dyDescent="0.3">
      <c r="A111" s="108"/>
      <c r="B111" s="80"/>
      <c r="C111" s="23" t="s">
        <v>48</v>
      </c>
      <c r="D111" s="82">
        <f>D109*0.7</f>
        <v>630</v>
      </c>
      <c r="E111" s="16" t="s">
        <v>57</v>
      </c>
      <c r="F111" s="111"/>
      <c r="G111" s="81" t="s">
        <v>57</v>
      </c>
      <c r="H111" s="82">
        <f>H109*0.7</f>
        <v>630</v>
      </c>
      <c r="I111" s="43">
        <f>(1-H111/H109)*100</f>
        <v>30.000000000000004</v>
      </c>
      <c r="J111" s="88" t="s">
        <v>57</v>
      </c>
    </row>
    <row r="112" spans="1:20" ht="32.25" thickBot="1" x14ac:dyDescent="0.3">
      <c r="A112" s="109"/>
      <c r="B112" s="89"/>
      <c r="C112" s="13" t="s">
        <v>65</v>
      </c>
      <c r="D112" s="91">
        <f>D109*0.7</f>
        <v>630</v>
      </c>
      <c r="E112" s="14" t="s">
        <v>57</v>
      </c>
      <c r="F112" s="112"/>
      <c r="G112" s="90" t="s">
        <v>57</v>
      </c>
      <c r="H112" s="91">
        <f>H109*0.7</f>
        <v>630</v>
      </c>
      <c r="I112" s="54">
        <f>(1-H112/H109)*100</f>
        <v>30.000000000000004</v>
      </c>
      <c r="J112" s="92" t="s">
        <v>57</v>
      </c>
    </row>
    <row r="113" spans="1:20" ht="37.5" customHeight="1" x14ac:dyDescent="0.25">
      <c r="A113" s="146" t="s">
        <v>70</v>
      </c>
      <c r="B113" s="146"/>
      <c r="C113" s="146"/>
      <c r="D113" s="146"/>
      <c r="E113" s="146"/>
      <c r="F113" s="146"/>
      <c r="G113" s="94"/>
      <c r="H113" s="93" t="s">
        <v>54</v>
      </c>
      <c r="I113" s="66">
        <f>AVERAGE(I12:I103)</f>
        <v>30.214837879744099</v>
      </c>
      <c r="J113" s="67">
        <f>(J100+J96+J92+J88+J75+J71+J67+J60+J59+J51+J50+J46+J42+J38+J34+J30+J24+J20+J16+J12)/20</f>
        <v>4.440402336679286</v>
      </c>
      <c r="K113" s="68"/>
      <c r="L113" s="75" t="s">
        <v>53</v>
      </c>
      <c r="Q113">
        <f>AVERAGE(Q12:Q103)</f>
        <v>30.214837879744099</v>
      </c>
      <c r="T113" s="65">
        <f>AVERAGE(T12:T103)</f>
        <v>-13.634332198220243</v>
      </c>
    </row>
    <row r="114" spans="1:20" ht="37.5" customHeight="1" x14ac:dyDescent="0.25">
      <c r="A114" s="139" t="s">
        <v>71</v>
      </c>
      <c r="B114" s="140"/>
      <c r="C114" s="140"/>
      <c r="D114" s="140"/>
      <c r="E114" s="140"/>
      <c r="F114" s="140"/>
    </row>
    <row r="115" spans="1:20" x14ac:dyDescent="0.25">
      <c r="A115" s="141" t="s">
        <v>48</v>
      </c>
      <c r="B115" s="141"/>
      <c r="C115" s="141"/>
      <c r="D115" s="141"/>
      <c r="E115" s="141"/>
      <c r="F115" s="141"/>
    </row>
    <row r="116" spans="1:20" x14ac:dyDescent="0.25">
      <c r="A116" s="141" t="s">
        <v>49</v>
      </c>
      <c r="B116" s="141"/>
      <c r="C116" s="141"/>
      <c r="D116" s="141"/>
      <c r="E116" s="141"/>
      <c r="F116" s="141"/>
    </row>
  </sheetData>
  <mergeCells count="64">
    <mergeCell ref="A116:F116"/>
    <mergeCell ref="A50:A57"/>
    <mergeCell ref="F30:F33"/>
    <mergeCell ref="F34:F37"/>
    <mergeCell ref="A38:A41"/>
    <mergeCell ref="F38:F41"/>
    <mergeCell ref="F46:F49"/>
    <mergeCell ref="C50:C51"/>
    <mergeCell ref="C52:C53"/>
    <mergeCell ref="C54:C55"/>
    <mergeCell ref="C56:C57"/>
    <mergeCell ref="A30:A37"/>
    <mergeCell ref="A113:F113"/>
    <mergeCell ref="F92:F95"/>
    <mergeCell ref="C59:C60"/>
    <mergeCell ref="A67:A70"/>
    <mergeCell ref="A114:F114"/>
    <mergeCell ref="A115:F115"/>
    <mergeCell ref="A12:A15"/>
    <mergeCell ref="F12:F15"/>
    <mergeCell ref="F16:F19"/>
    <mergeCell ref="A16:A19"/>
    <mergeCell ref="A96:A99"/>
    <mergeCell ref="F96:F99"/>
    <mergeCell ref="A20:A23"/>
    <mergeCell ref="A24:A27"/>
    <mergeCell ref="A42:A45"/>
    <mergeCell ref="F42:F45"/>
    <mergeCell ref="A46:A49"/>
    <mergeCell ref="C65:C66"/>
    <mergeCell ref="A2:C2"/>
    <mergeCell ref="E2:F2"/>
    <mergeCell ref="E3:F3"/>
    <mergeCell ref="E5:F5"/>
    <mergeCell ref="A6:C6"/>
    <mergeCell ref="E6:F6"/>
    <mergeCell ref="A7:F7"/>
    <mergeCell ref="A3:C3"/>
    <mergeCell ref="A5:C5"/>
    <mergeCell ref="A8:F8"/>
    <mergeCell ref="A9:F9"/>
    <mergeCell ref="A10:F10"/>
    <mergeCell ref="C78:C80"/>
    <mergeCell ref="C81:C83"/>
    <mergeCell ref="C84:C86"/>
    <mergeCell ref="F20:F23"/>
    <mergeCell ref="F24:F27"/>
    <mergeCell ref="F67:F70"/>
    <mergeCell ref="A105:A108"/>
    <mergeCell ref="A109:A112"/>
    <mergeCell ref="F105:F108"/>
    <mergeCell ref="F109:F112"/>
    <mergeCell ref="C61:C62"/>
    <mergeCell ref="C63:C64"/>
    <mergeCell ref="A104:J104"/>
    <mergeCell ref="A100:A103"/>
    <mergeCell ref="F100:F103"/>
    <mergeCell ref="A71:A74"/>
    <mergeCell ref="F71:F74"/>
    <mergeCell ref="C75:C77"/>
    <mergeCell ref="A88:A95"/>
    <mergeCell ref="A75:A86"/>
    <mergeCell ref="F88:F91"/>
    <mergeCell ref="A59:A66"/>
  </mergeCells>
  <pageMargins left="0.82677165354330717" right="0.23622047244094491" top="0.15748031496062992" bottom="0.15748031496062992" header="0.31496062992125984" footer="0.9055118110236221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2024-05-07T11:22:51Z</cp:lastPrinted>
  <dcterms:created xsi:type="dcterms:W3CDTF">2015-06-05T18:19:34Z</dcterms:created>
  <dcterms:modified xsi:type="dcterms:W3CDTF">2024-05-30T11:23:55Z</dcterms:modified>
</cp:coreProperties>
</file>